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 codeName="{8C4F1C90-05EB-6A55-5F09-09C24B55AC0B}"/>
  <workbookPr codeName="ThisWorkbook" defaultThemeVersion="124226"/>
  <workbookProtection workbookPassword="CCC8" lockStructure="1"/>
  <bookViews>
    <workbookView xWindow="360" yWindow="255" windowWidth="14940" windowHeight="9150"/>
  </bookViews>
  <sheets>
    <sheet name="calcolomedia" sheetId="6" r:id="rId1"/>
    <sheet name="File_details" sheetId="3" state="hidden" r:id="rId2"/>
    <sheet name="LatLong-&gt;UTM" sheetId="9" state="hidden" r:id="rId3"/>
    <sheet name="UTM-&gt;LatLong" sheetId="10" state="hidden" r:id="rId4"/>
    <sheet name="Math" sheetId="11" state="hidden" r:id="rId5"/>
    <sheet name="Elenco_Cavità_Artificiali" sheetId="7" state="hidden" r:id="rId6"/>
    <sheet name="Elenco_Cavità_Naturali" sheetId="8" state="hidden" r:id="rId7"/>
    <sheet name="ElencoGruppi" sheetId="12" state="hidden" r:id="rId8"/>
  </sheets>
  <definedNames>
    <definedName name="_xlnm._FilterDatabase" localSheetId="6" hidden="1">Elenco_Cavità_Naturali!$A$1:$I$2267</definedName>
  </definedNames>
  <calcPr calcId="144525"/>
</workbook>
</file>

<file path=xl/calcChain.xml><?xml version="1.0" encoding="utf-8"?>
<calcChain xmlns="http://schemas.openxmlformats.org/spreadsheetml/2006/main">
  <c r="AA8" i="6" l="1"/>
  <c r="AA9" i="6"/>
  <c r="AA10" i="6"/>
  <c r="AA11" i="6"/>
  <c r="AA12" i="6"/>
  <c r="AA7" i="6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D6" i="12"/>
  <c r="D5" i="12"/>
  <c r="D4" i="12"/>
  <c r="D3" i="12"/>
  <c r="D2" i="12"/>
  <c r="D1" i="12"/>
  <c r="I2267" i="8"/>
  <c r="I2266" i="8"/>
  <c r="I2265" i="8"/>
  <c r="I2264" i="8"/>
  <c r="I2263" i="8"/>
  <c r="I2262" i="8"/>
  <c r="I2261" i="8"/>
  <c r="I2260" i="8"/>
  <c r="I2259" i="8"/>
  <c r="I2258" i="8"/>
  <c r="I2257" i="8"/>
  <c r="I2256" i="8"/>
  <c r="I2255" i="8"/>
  <c r="I2254" i="8"/>
  <c r="I2253" i="8"/>
  <c r="I2252" i="8"/>
  <c r="I2251" i="8"/>
  <c r="I2250" i="8"/>
  <c r="I2249" i="8"/>
  <c r="I2248" i="8"/>
  <c r="I2247" i="8"/>
  <c r="I2246" i="8"/>
  <c r="I2245" i="8"/>
  <c r="I2244" i="8"/>
  <c r="I2243" i="8"/>
  <c r="I2242" i="8"/>
  <c r="I2241" i="8"/>
  <c r="I2240" i="8"/>
  <c r="I2239" i="8"/>
  <c r="I2238" i="8"/>
  <c r="I2237" i="8"/>
  <c r="I2236" i="8"/>
  <c r="I2235" i="8"/>
  <c r="I2234" i="8"/>
  <c r="I2233" i="8"/>
  <c r="I2232" i="8"/>
  <c r="I2231" i="8"/>
  <c r="I2230" i="8"/>
  <c r="I2229" i="8"/>
  <c r="I2228" i="8"/>
  <c r="I2227" i="8"/>
  <c r="I2226" i="8"/>
  <c r="I2225" i="8"/>
  <c r="I2224" i="8"/>
  <c r="I2223" i="8"/>
  <c r="I2222" i="8"/>
  <c r="I2221" i="8"/>
  <c r="I2220" i="8"/>
  <c r="I2219" i="8"/>
  <c r="I2218" i="8"/>
  <c r="I2217" i="8"/>
  <c r="I2216" i="8"/>
  <c r="I2215" i="8"/>
  <c r="I2214" i="8"/>
  <c r="I2213" i="8"/>
  <c r="I2212" i="8"/>
  <c r="I2211" i="8"/>
  <c r="I2210" i="8"/>
  <c r="I2209" i="8"/>
  <c r="I2208" i="8"/>
  <c r="I2207" i="8"/>
  <c r="I2206" i="8"/>
  <c r="I2205" i="8"/>
  <c r="I2204" i="8"/>
  <c r="I2203" i="8"/>
  <c r="I2202" i="8"/>
  <c r="I2201" i="8"/>
  <c r="I2200" i="8"/>
  <c r="I2199" i="8"/>
  <c r="I2198" i="8"/>
  <c r="I2197" i="8"/>
  <c r="I2196" i="8"/>
  <c r="I2195" i="8"/>
  <c r="I2194" i="8"/>
  <c r="I2193" i="8"/>
  <c r="I2192" i="8"/>
  <c r="I2191" i="8"/>
  <c r="I2190" i="8"/>
  <c r="I2189" i="8"/>
  <c r="I2188" i="8"/>
  <c r="I2187" i="8"/>
  <c r="I2186" i="8"/>
  <c r="I2185" i="8"/>
  <c r="I2184" i="8"/>
  <c r="I2183" i="8"/>
  <c r="I2182" i="8"/>
  <c r="I2181" i="8"/>
  <c r="I2180" i="8"/>
  <c r="I2179" i="8"/>
  <c r="I2178" i="8"/>
  <c r="I2177" i="8"/>
  <c r="I2176" i="8"/>
  <c r="I2175" i="8"/>
  <c r="I2174" i="8"/>
  <c r="I2173" i="8"/>
  <c r="I2172" i="8"/>
  <c r="I2171" i="8"/>
  <c r="I2170" i="8"/>
  <c r="I2169" i="8"/>
  <c r="I2168" i="8"/>
  <c r="I2167" i="8"/>
  <c r="I2166" i="8"/>
  <c r="I2165" i="8"/>
  <c r="I2164" i="8"/>
  <c r="I2163" i="8"/>
  <c r="I2162" i="8"/>
  <c r="I2161" i="8"/>
  <c r="I2160" i="8"/>
  <c r="I2159" i="8"/>
  <c r="I2158" i="8"/>
  <c r="I2157" i="8"/>
  <c r="I2156" i="8"/>
  <c r="I2155" i="8"/>
  <c r="I2154" i="8"/>
  <c r="I2153" i="8"/>
  <c r="I2152" i="8"/>
  <c r="I2151" i="8"/>
  <c r="I2150" i="8"/>
  <c r="I2149" i="8"/>
  <c r="I2148" i="8"/>
  <c r="I2147" i="8"/>
  <c r="I2146" i="8"/>
  <c r="I2145" i="8"/>
  <c r="I2144" i="8"/>
  <c r="I2143" i="8"/>
  <c r="I2142" i="8"/>
  <c r="I2141" i="8"/>
  <c r="I2140" i="8"/>
  <c r="I2139" i="8"/>
  <c r="I2138" i="8"/>
  <c r="I2137" i="8"/>
  <c r="I2136" i="8"/>
  <c r="I2135" i="8"/>
  <c r="I2134" i="8"/>
  <c r="I2133" i="8"/>
  <c r="I2132" i="8"/>
  <c r="I2131" i="8"/>
  <c r="I2130" i="8"/>
  <c r="I2129" i="8"/>
  <c r="I2128" i="8"/>
  <c r="I2127" i="8"/>
  <c r="I2126" i="8"/>
  <c r="I2125" i="8"/>
  <c r="I2124" i="8"/>
  <c r="I2123" i="8"/>
  <c r="I2122" i="8"/>
  <c r="I2121" i="8"/>
  <c r="I2120" i="8"/>
  <c r="I2119" i="8"/>
  <c r="I2118" i="8"/>
  <c r="I2117" i="8"/>
  <c r="I2116" i="8"/>
  <c r="I2115" i="8"/>
  <c r="I2114" i="8"/>
  <c r="I2113" i="8"/>
  <c r="I2112" i="8"/>
  <c r="I2111" i="8"/>
  <c r="I2110" i="8"/>
  <c r="I2109" i="8"/>
  <c r="I2108" i="8"/>
  <c r="I2107" i="8"/>
  <c r="I2106" i="8"/>
  <c r="I2105" i="8"/>
  <c r="I2104" i="8"/>
  <c r="I2103" i="8"/>
  <c r="I2102" i="8"/>
  <c r="I2101" i="8"/>
  <c r="I2100" i="8"/>
  <c r="I2099" i="8"/>
  <c r="I2098" i="8"/>
  <c r="I2097" i="8"/>
  <c r="I2096" i="8"/>
  <c r="I2095" i="8"/>
  <c r="I2094" i="8"/>
  <c r="I2093" i="8"/>
  <c r="I2092" i="8"/>
  <c r="I2091" i="8"/>
  <c r="I2090" i="8"/>
  <c r="I2089" i="8"/>
  <c r="I2088" i="8"/>
  <c r="I2087" i="8"/>
  <c r="I2086" i="8"/>
  <c r="I2085" i="8"/>
  <c r="I2084" i="8"/>
  <c r="I2083" i="8"/>
  <c r="I2082" i="8"/>
  <c r="I2081" i="8"/>
  <c r="I2080" i="8"/>
  <c r="I2079" i="8"/>
  <c r="I2078" i="8"/>
  <c r="I2077" i="8"/>
  <c r="I2076" i="8"/>
  <c r="I2075" i="8"/>
  <c r="I2074" i="8"/>
  <c r="I2073" i="8"/>
  <c r="I2072" i="8"/>
  <c r="I2071" i="8"/>
  <c r="I2070" i="8"/>
  <c r="I2069" i="8"/>
  <c r="I2068" i="8"/>
  <c r="I2067" i="8"/>
  <c r="I2066" i="8"/>
  <c r="I2065" i="8"/>
  <c r="I2064" i="8"/>
  <c r="I2063" i="8"/>
  <c r="I2062" i="8"/>
  <c r="I2061" i="8"/>
  <c r="I2060" i="8"/>
  <c r="I2059" i="8"/>
  <c r="I2058" i="8"/>
  <c r="I2057" i="8"/>
  <c r="I2056" i="8"/>
  <c r="I2055" i="8"/>
  <c r="I2054" i="8"/>
  <c r="I2053" i="8"/>
  <c r="I2052" i="8"/>
  <c r="I2051" i="8"/>
  <c r="I2050" i="8"/>
  <c r="I2049" i="8"/>
  <c r="I2048" i="8"/>
  <c r="I2047" i="8"/>
  <c r="I2046" i="8"/>
  <c r="I2045" i="8"/>
  <c r="I2044" i="8"/>
  <c r="I2043" i="8"/>
  <c r="I2042" i="8"/>
  <c r="I2041" i="8"/>
  <c r="I2040" i="8"/>
  <c r="I2039" i="8"/>
  <c r="I2038" i="8"/>
  <c r="I2037" i="8"/>
  <c r="I2036" i="8"/>
  <c r="I2035" i="8"/>
  <c r="I2034" i="8"/>
  <c r="I2033" i="8"/>
  <c r="I2032" i="8"/>
  <c r="I2031" i="8"/>
  <c r="I2030" i="8"/>
  <c r="I2029" i="8"/>
  <c r="I2028" i="8"/>
  <c r="I2027" i="8"/>
  <c r="I2026" i="8"/>
  <c r="I2025" i="8"/>
  <c r="I2024" i="8"/>
  <c r="I2023" i="8"/>
  <c r="I2022" i="8"/>
  <c r="I2021" i="8"/>
  <c r="I2020" i="8"/>
  <c r="I2019" i="8"/>
  <c r="I2018" i="8"/>
  <c r="I2017" i="8"/>
  <c r="I2016" i="8"/>
  <c r="I2015" i="8"/>
  <c r="I2014" i="8"/>
  <c r="I2013" i="8"/>
  <c r="I2012" i="8"/>
  <c r="I2011" i="8"/>
  <c r="I2010" i="8"/>
  <c r="I2009" i="8"/>
  <c r="I2008" i="8"/>
  <c r="I2007" i="8"/>
  <c r="I2006" i="8"/>
  <c r="I2005" i="8"/>
  <c r="I2004" i="8"/>
  <c r="I2003" i="8"/>
  <c r="I2002" i="8"/>
  <c r="I2001" i="8"/>
  <c r="I2000" i="8"/>
  <c r="I1999" i="8"/>
  <c r="I1998" i="8"/>
  <c r="I1997" i="8"/>
  <c r="I1996" i="8"/>
  <c r="I1995" i="8"/>
  <c r="I1994" i="8"/>
  <c r="I1993" i="8"/>
  <c r="I1992" i="8"/>
  <c r="I1991" i="8"/>
  <c r="I1990" i="8"/>
  <c r="I1989" i="8"/>
  <c r="I1988" i="8"/>
  <c r="I1987" i="8"/>
  <c r="I1986" i="8"/>
  <c r="I1985" i="8"/>
  <c r="I1984" i="8"/>
  <c r="I1983" i="8"/>
  <c r="I1982" i="8"/>
  <c r="I1981" i="8"/>
  <c r="I1980" i="8"/>
  <c r="I1979" i="8"/>
  <c r="I1978" i="8"/>
  <c r="I1977" i="8"/>
  <c r="I1976" i="8"/>
  <c r="I1975" i="8"/>
  <c r="I1974" i="8"/>
  <c r="I1973" i="8"/>
  <c r="I1972" i="8"/>
  <c r="I1971" i="8"/>
  <c r="I1970" i="8"/>
  <c r="I1969" i="8"/>
  <c r="I1968" i="8"/>
  <c r="I1967" i="8"/>
  <c r="I1966" i="8"/>
  <c r="I1965" i="8"/>
  <c r="I1964" i="8"/>
  <c r="I1963" i="8"/>
  <c r="I1962" i="8"/>
  <c r="I1961" i="8"/>
  <c r="I1960" i="8"/>
  <c r="I1959" i="8"/>
  <c r="I1958" i="8"/>
  <c r="I1957" i="8"/>
  <c r="I1956" i="8"/>
  <c r="I1955" i="8"/>
  <c r="I1954" i="8"/>
  <c r="I1953" i="8"/>
  <c r="I1952" i="8"/>
  <c r="I1951" i="8"/>
  <c r="I1950" i="8"/>
  <c r="I1949" i="8"/>
  <c r="I1948" i="8"/>
  <c r="I1947" i="8"/>
  <c r="I1946" i="8"/>
  <c r="I1945" i="8"/>
  <c r="I1944" i="8"/>
  <c r="I1943" i="8"/>
  <c r="I1942" i="8"/>
  <c r="I1941" i="8"/>
  <c r="I1940" i="8"/>
  <c r="I1939" i="8"/>
  <c r="I1938" i="8"/>
  <c r="I1937" i="8"/>
  <c r="I1936" i="8"/>
  <c r="I1935" i="8"/>
  <c r="I1934" i="8"/>
  <c r="I1933" i="8"/>
  <c r="I1932" i="8"/>
  <c r="I1931" i="8"/>
  <c r="I1930" i="8"/>
  <c r="I1929" i="8"/>
  <c r="I1928" i="8"/>
  <c r="I1927" i="8"/>
  <c r="I1926" i="8"/>
  <c r="I1925" i="8"/>
  <c r="I1924" i="8"/>
  <c r="I1923" i="8"/>
  <c r="I1922" i="8"/>
  <c r="I1921" i="8"/>
  <c r="I1920" i="8"/>
  <c r="I1919" i="8"/>
  <c r="I1918" i="8"/>
  <c r="I1917" i="8"/>
  <c r="I1916" i="8"/>
  <c r="I1915" i="8"/>
  <c r="I1914" i="8"/>
  <c r="I1913" i="8"/>
  <c r="I1912" i="8"/>
  <c r="I1911" i="8"/>
  <c r="I1910" i="8"/>
  <c r="I1909" i="8"/>
  <c r="I1908" i="8"/>
  <c r="I1907" i="8"/>
  <c r="I1906" i="8"/>
  <c r="I1905" i="8"/>
  <c r="I1904" i="8"/>
  <c r="I1903" i="8"/>
  <c r="I1902" i="8"/>
  <c r="I1901" i="8"/>
  <c r="I1900" i="8"/>
  <c r="I1899" i="8"/>
  <c r="I1898" i="8"/>
  <c r="I1897" i="8"/>
  <c r="I1896" i="8"/>
  <c r="I1895" i="8"/>
  <c r="I1894" i="8"/>
  <c r="I1893" i="8"/>
  <c r="I1892" i="8"/>
  <c r="I1891" i="8"/>
  <c r="I1890" i="8"/>
  <c r="I1889" i="8"/>
  <c r="I1888" i="8"/>
  <c r="I1887" i="8"/>
  <c r="I1886" i="8"/>
  <c r="I1885" i="8"/>
  <c r="I1884" i="8"/>
  <c r="I1883" i="8"/>
  <c r="I1882" i="8"/>
  <c r="I1881" i="8"/>
  <c r="I1880" i="8"/>
  <c r="I1879" i="8"/>
  <c r="I1878" i="8"/>
  <c r="I1877" i="8"/>
  <c r="I1876" i="8"/>
  <c r="I1875" i="8"/>
  <c r="I1874" i="8"/>
  <c r="I1873" i="8"/>
  <c r="I1872" i="8"/>
  <c r="I1871" i="8"/>
  <c r="I1870" i="8"/>
  <c r="I1869" i="8"/>
  <c r="I1868" i="8"/>
  <c r="I1867" i="8"/>
  <c r="I1866" i="8"/>
  <c r="I1865" i="8"/>
  <c r="I1864" i="8"/>
  <c r="I1863" i="8"/>
  <c r="I1862" i="8"/>
  <c r="I1861" i="8"/>
  <c r="I1860" i="8"/>
  <c r="I1859" i="8"/>
  <c r="I1858" i="8"/>
  <c r="I1857" i="8"/>
  <c r="I1856" i="8"/>
  <c r="I1855" i="8"/>
  <c r="I1854" i="8"/>
  <c r="I1853" i="8"/>
  <c r="I1852" i="8"/>
  <c r="I1851" i="8"/>
  <c r="I1850" i="8"/>
  <c r="I1849" i="8"/>
  <c r="I1848" i="8"/>
  <c r="I1847" i="8"/>
  <c r="I1846" i="8"/>
  <c r="I1845" i="8"/>
  <c r="I1844" i="8"/>
  <c r="I1843" i="8"/>
  <c r="I1842" i="8"/>
  <c r="I1841" i="8"/>
  <c r="I1840" i="8"/>
  <c r="I1839" i="8"/>
  <c r="I1838" i="8"/>
  <c r="I1837" i="8"/>
  <c r="I1836" i="8"/>
  <c r="I1835" i="8"/>
  <c r="I1834" i="8"/>
  <c r="I1833" i="8"/>
  <c r="I1832" i="8"/>
  <c r="I1831" i="8"/>
  <c r="I1830" i="8"/>
  <c r="I1829" i="8"/>
  <c r="I1828" i="8"/>
  <c r="I1827" i="8"/>
  <c r="I1826" i="8"/>
  <c r="I1825" i="8"/>
  <c r="I1824" i="8"/>
  <c r="I1823" i="8"/>
  <c r="I1822" i="8"/>
  <c r="I1821" i="8"/>
  <c r="I1820" i="8"/>
  <c r="I1819" i="8"/>
  <c r="I1818" i="8"/>
  <c r="I1817" i="8"/>
  <c r="I1816" i="8"/>
  <c r="I1815" i="8"/>
  <c r="I1814" i="8"/>
  <c r="I1813" i="8"/>
  <c r="I1812" i="8"/>
  <c r="I1811" i="8"/>
  <c r="I1810" i="8"/>
  <c r="I1809" i="8"/>
  <c r="I1808" i="8"/>
  <c r="I1807" i="8"/>
  <c r="I1806" i="8"/>
  <c r="I1805" i="8"/>
  <c r="I1804" i="8"/>
  <c r="I1803" i="8"/>
  <c r="I1802" i="8"/>
  <c r="I1801" i="8"/>
  <c r="I1800" i="8"/>
  <c r="I1799" i="8"/>
  <c r="I1798" i="8"/>
  <c r="I1797" i="8"/>
  <c r="I1796" i="8"/>
  <c r="I1795" i="8"/>
  <c r="I1794" i="8"/>
  <c r="I1793" i="8"/>
  <c r="I1792" i="8"/>
  <c r="I1791" i="8"/>
  <c r="I1790" i="8"/>
  <c r="I1789" i="8"/>
  <c r="I1788" i="8"/>
  <c r="I1787" i="8"/>
  <c r="I1786" i="8"/>
  <c r="I1785" i="8"/>
  <c r="I1784" i="8"/>
  <c r="I1783" i="8"/>
  <c r="I1782" i="8"/>
  <c r="I1781" i="8"/>
  <c r="I1780" i="8"/>
  <c r="I1779" i="8"/>
  <c r="I1778" i="8"/>
  <c r="I1777" i="8"/>
  <c r="I1776" i="8"/>
  <c r="I1775" i="8"/>
  <c r="I1774" i="8"/>
  <c r="I1773" i="8"/>
  <c r="I1772" i="8"/>
  <c r="I1771" i="8"/>
  <c r="I1770" i="8"/>
  <c r="I1769" i="8"/>
  <c r="I1768" i="8"/>
  <c r="I1767" i="8"/>
  <c r="I1766" i="8"/>
  <c r="I1765" i="8"/>
  <c r="I1764" i="8"/>
  <c r="I1763" i="8"/>
  <c r="I1762" i="8"/>
  <c r="I1761" i="8"/>
  <c r="I1760" i="8"/>
  <c r="I1759" i="8"/>
  <c r="I1758" i="8"/>
  <c r="I1757" i="8"/>
  <c r="I1756" i="8"/>
  <c r="I1755" i="8"/>
  <c r="I1754" i="8"/>
  <c r="I1753" i="8"/>
  <c r="I1752" i="8"/>
  <c r="I1751" i="8"/>
  <c r="I1750" i="8"/>
  <c r="I1749" i="8"/>
  <c r="I1748" i="8"/>
  <c r="I1747" i="8"/>
  <c r="I1746" i="8"/>
  <c r="I1745" i="8"/>
  <c r="I1744" i="8"/>
  <c r="I1743" i="8"/>
  <c r="I1742" i="8"/>
  <c r="I1741" i="8"/>
  <c r="I1740" i="8"/>
  <c r="I1739" i="8"/>
  <c r="I1738" i="8"/>
  <c r="I1737" i="8"/>
  <c r="I1736" i="8"/>
  <c r="I1735" i="8"/>
  <c r="I1734" i="8"/>
  <c r="I1733" i="8"/>
  <c r="I1732" i="8"/>
  <c r="I1731" i="8"/>
  <c r="I1730" i="8"/>
  <c r="I1729" i="8"/>
  <c r="I1728" i="8"/>
  <c r="I1727" i="8"/>
  <c r="I1726" i="8"/>
  <c r="I1725" i="8"/>
  <c r="I1724" i="8"/>
  <c r="I1723" i="8"/>
  <c r="I1722" i="8"/>
  <c r="I1721" i="8"/>
  <c r="I1720" i="8"/>
  <c r="I1719" i="8"/>
  <c r="I1718" i="8"/>
  <c r="I1717" i="8"/>
  <c r="I1716" i="8"/>
  <c r="I1715" i="8"/>
  <c r="I1714" i="8"/>
  <c r="I1713" i="8"/>
  <c r="I1712" i="8"/>
  <c r="I1711" i="8"/>
  <c r="I1710" i="8"/>
  <c r="I1709" i="8"/>
  <c r="I1708" i="8"/>
  <c r="I1707" i="8"/>
  <c r="I1706" i="8"/>
  <c r="I1705" i="8"/>
  <c r="I1704" i="8"/>
  <c r="I1703" i="8"/>
  <c r="I1702" i="8"/>
  <c r="I1701" i="8"/>
  <c r="I1700" i="8"/>
  <c r="I1699" i="8"/>
  <c r="I1698" i="8"/>
  <c r="I1697" i="8"/>
  <c r="I1696" i="8"/>
  <c r="I1695" i="8"/>
  <c r="I1694" i="8"/>
  <c r="I1693" i="8"/>
  <c r="I1692" i="8"/>
  <c r="I1691" i="8"/>
  <c r="I1690" i="8"/>
  <c r="I1689" i="8"/>
  <c r="I1688" i="8"/>
  <c r="I1687" i="8"/>
  <c r="I1686" i="8"/>
  <c r="I1685" i="8"/>
  <c r="I1684" i="8"/>
  <c r="I1683" i="8"/>
  <c r="I1682" i="8"/>
  <c r="I1681" i="8"/>
  <c r="I1680" i="8"/>
  <c r="I1679" i="8"/>
  <c r="I1678" i="8"/>
  <c r="I1677" i="8"/>
  <c r="I1676" i="8"/>
  <c r="I1675" i="8"/>
  <c r="I1674" i="8"/>
  <c r="I1673" i="8"/>
  <c r="I1672" i="8"/>
  <c r="I1671" i="8"/>
  <c r="I1670" i="8"/>
  <c r="I1669" i="8"/>
  <c r="I1668" i="8"/>
  <c r="I1667" i="8"/>
  <c r="I1666" i="8"/>
  <c r="I1665" i="8"/>
  <c r="I1664" i="8"/>
  <c r="I1663" i="8"/>
  <c r="I1662" i="8"/>
  <c r="I1661" i="8"/>
  <c r="I1660" i="8"/>
  <c r="I1659" i="8"/>
  <c r="I1658" i="8"/>
  <c r="I1657" i="8"/>
  <c r="I1656" i="8"/>
  <c r="I1655" i="8"/>
  <c r="I1654" i="8"/>
  <c r="I1653" i="8"/>
  <c r="I1652" i="8"/>
  <c r="I1651" i="8"/>
  <c r="I1650" i="8"/>
  <c r="I1649" i="8"/>
  <c r="I1648" i="8"/>
  <c r="I1647" i="8"/>
  <c r="I1646" i="8"/>
  <c r="I1645" i="8"/>
  <c r="I1644" i="8"/>
  <c r="I1643" i="8"/>
  <c r="I1642" i="8"/>
  <c r="I1641" i="8"/>
  <c r="I1640" i="8"/>
  <c r="I1639" i="8"/>
  <c r="I1638" i="8"/>
  <c r="I1637" i="8"/>
  <c r="I1636" i="8"/>
  <c r="I1635" i="8"/>
  <c r="I1634" i="8"/>
  <c r="I1633" i="8"/>
  <c r="I1632" i="8"/>
  <c r="I1631" i="8"/>
  <c r="I1630" i="8"/>
  <c r="I1629" i="8"/>
  <c r="I1628" i="8"/>
  <c r="I1627" i="8"/>
  <c r="I1626" i="8"/>
  <c r="I1625" i="8"/>
  <c r="I1624" i="8"/>
  <c r="I1623" i="8"/>
  <c r="I1622" i="8"/>
  <c r="I1621" i="8"/>
  <c r="I1620" i="8"/>
  <c r="I1619" i="8"/>
  <c r="I1618" i="8"/>
  <c r="I1617" i="8"/>
  <c r="I1616" i="8"/>
  <c r="I1615" i="8"/>
  <c r="I1614" i="8"/>
  <c r="I1613" i="8"/>
  <c r="I1612" i="8"/>
  <c r="I1611" i="8"/>
  <c r="I1610" i="8"/>
  <c r="I1609" i="8"/>
  <c r="I1608" i="8"/>
  <c r="I1607" i="8"/>
  <c r="I1606" i="8"/>
  <c r="I1605" i="8"/>
  <c r="I1604" i="8"/>
  <c r="I1603" i="8"/>
  <c r="I1602" i="8"/>
  <c r="I1601" i="8"/>
  <c r="I1600" i="8"/>
  <c r="I1599" i="8"/>
  <c r="I1598" i="8"/>
  <c r="I1597" i="8"/>
  <c r="I1596" i="8"/>
  <c r="I1595" i="8"/>
  <c r="I1594" i="8"/>
  <c r="I1593" i="8"/>
  <c r="I1592" i="8"/>
  <c r="I1591" i="8"/>
  <c r="I1590" i="8"/>
  <c r="I1589" i="8"/>
  <c r="I1588" i="8"/>
  <c r="I1587" i="8"/>
  <c r="I1586" i="8"/>
  <c r="I1585" i="8"/>
  <c r="I1584" i="8"/>
  <c r="I1583" i="8"/>
  <c r="I1582" i="8"/>
  <c r="I1581" i="8"/>
  <c r="I1580" i="8"/>
  <c r="I1579" i="8"/>
  <c r="I1578" i="8"/>
  <c r="I1577" i="8"/>
  <c r="I1576" i="8"/>
  <c r="I1575" i="8"/>
  <c r="I1574" i="8"/>
  <c r="I1573" i="8"/>
  <c r="I1572" i="8"/>
  <c r="I1571" i="8"/>
  <c r="I1570" i="8"/>
  <c r="I1569" i="8"/>
  <c r="I1568" i="8"/>
  <c r="I1567" i="8"/>
  <c r="I1566" i="8"/>
  <c r="I1565" i="8"/>
  <c r="I1564" i="8"/>
  <c r="I1563" i="8"/>
  <c r="I1562" i="8"/>
  <c r="I1561" i="8"/>
  <c r="I1560" i="8"/>
  <c r="I1559" i="8"/>
  <c r="I1558" i="8"/>
  <c r="I1557" i="8"/>
  <c r="I1556" i="8"/>
  <c r="I1555" i="8"/>
  <c r="I1554" i="8"/>
  <c r="I1553" i="8"/>
  <c r="I1552" i="8"/>
  <c r="I1551" i="8"/>
  <c r="I1550" i="8"/>
  <c r="I1549" i="8"/>
  <c r="I1548" i="8"/>
  <c r="I1547" i="8"/>
  <c r="I1546" i="8"/>
  <c r="I1545" i="8"/>
  <c r="I1544" i="8"/>
  <c r="I1543" i="8"/>
  <c r="I1542" i="8"/>
  <c r="I1541" i="8"/>
  <c r="I1540" i="8"/>
  <c r="I1539" i="8"/>
  <c r="I1538" i="8"/>
  <c r="I1537" i="8"/>
  <c r="I1536" i="8"/>
  <c r="I1535" i="8"/>
  <c r="I1534" i="8"/>
  <c r="I1533" i="8"/>
  <c r="I1532" i="8"/>
  <c r="I1531" i="8"/>
  <c r="I1530" i="8"/>
  <c r="I1529" i="8"/>
  <c r="I1528" i="8"/>
  <c r="I1527" i="8"/>
  <c r="I1526" i="8"/>
  <c r="I1525" i="8"/>
  <c r="I1524" i="8"/>
  <c r="I1523" i="8"/>
  <c r="I1522" i="8"/>
  <c r="I1521" i="8"/>
  <c r="I1520" i="8"/>
  <c r="I1519" i="8"/>
  <c r="I1518" i="8"/>
  <c r="I1517" i="8"/>
  <c r="I1516" i="8"/>
  <c r="I1515" i="8"/>
  <c r="I1514" i="8"/>
  <c r="I1513" i="8"/>
  <c r="I1512" i="8"/>
  <c r="I1511" i="8"/>
  <c r="I1510" i="8"/>
  <c r="I1509" i="8"/>
  <c r="I1508" i="8"/>
  <c r="I1507" i="8"/>
  <c r="I1506" i="8"/>
  <c r="I1505" i="8"/>
  <c r="I1504" i="8"/>
  <c r="I1503" i="8"/>
  <c r="I1502" i="8"/>
  <c r="I1501" i="8"/>
  <c r="I1500" i="8"/>
  <c r="I1499" i="8"/>
  <c r="I1498" i="8"/>
  <c r="I1497" i="8"/>
  <c r="I1496" i="8"/>
  <c r="I1495" i="8"/>
  <c r="I1494" i="8"/>
  <c r="I1493" i="8"/>
  <c r="I1492" i="8"/>
  <c r="I1491" i="8"/>
  <c r="I1490" i="8"/>
  <c r="I1489" i="8"/>
  <c r="I1488" i="8"/>
  <c r="I1487" i="8"/>
  <c r="I1486" i="8"/>
  <c r="I1485" i="8"/>
  <c r="I1484" i="8"/>
  <c r="I1483" i="8"/>
  <c r="I1482" i="8"/>
  <c r="I1481" i="8"/>
  <c r="I1480" i="8"/>
  <c r="I1479" i="8"/>
  <c r="I1478" i="8"/>
  <c r="I1477" i="8"/>
  <c r="I1476" i="8"/>
  <c r="I1475" i="8"/>
  <c r="I1474" i="8"/>
  <c r="I1473" i="8"/>
  <c r="I1472" i="8"/>
  <c r="I1471" i="8"/>
  <c r="I1470" i="8"/>
  <c r="I1469" i="8"/>
  <c r="I1468" i="8"/>
  <c r="I1467" i="8"/>
  <c r="I1466" i="8"/>
  <c r="I1465" i="8"/>
  <c r="I1464" i="8"/>
  <c r="I1463" i="8"/>
  <c r="I1462" i="8"/>
  <c r="I1461" i="8"/>
  <c r="I1460" i="8"/>
  <c r="I1459" i="8"/>
  <c r="I1458" i="8"/>
  <c r="I1457" i="8"/>
  <c r="I1456" i="8"/>
  <c r="I1455" i="8"/>
  <c r="I1454" i="8"/>
  <c r="I1453" i="8"/>
  <c r="I1452" i="8"/>
  <c r="I1451" i="8"/>
  <c r="I1450" i="8"/>
  <c r="I1449" i="8"/>
  <c r="I1448" i="8"/>
  <c r="I1447" i="8"/>
  <c r="I1446" i="8"/>
  <c r="I1445" i="8"/>
  <c r="I1444" i="8"/>
  <c r="I1443" i="8"/>
  <c r="I1442" i="8"/>
  <c r="I1441" i="8"/>
  <c r="I1440" i="8"/>
  <c r="I1439" i="8"/>
  <c r="I1438" i="8"/>
  <c r="I1437" i="8"/>
  <c r="I1436" i="8"/>
  <c r="I1435" i="8"/>
  <c r="I1434" i="8"/>
  <c r="I1433" i="8"/>
  <c r="I1432" i="8"/>
  <c r="I1431" i="8"/>
  <c r="I1430" i="8"/>
  <c r="I1429" i="8"/>
  <c r="I1428" i="8"/>
  <c r="I1427" i="8"/>
  <c r="I1426" i="8"/>
  <c r="I1425" i="8"/>
  <c r="I1424" i="8"/>
  <c r="I1423" i="8"/>
  <c r="I1422" i="8"/>
  <c r="I1421" i="8"/>
  <c r="I1420" i="8"/>
  <c r="I1419" i="8"/>
  <c r="I1418" i="8"/>
  <c r="I1417" i="8"/>
  <c r="I1416" i="8"/>
  <c r="I1415" i="8"/>
  <c r="I1414" i="8"/>
  <c r="I1413" i="8"/>
  <c r="I1412" i="8"/>
  <c r="I1411" i="8"/>
  <c r="I1410" i="8"/>
  <c r="I1409" i="8"/>
  <c r="I1408" i="8"/>
  <c r="I1407" i="8"/>
  <c r="I1406" i="8"/>
  <c r="I1405" i="8"/>
  <c r="I1404" i="8"/>
  <c r="I1403" i="8"/>
  <c r="I1402" i="8"/>
  <c r="I1401" i="8"/>
  <c r="I1400" i="8"/>
  <c r="I1399" i="8"/>
  <c r="I1398" i="8"/>
  <c r="I1397" i="8"/>
  <c r="I1396" i="8"/>
  <c r="I1395" i="8"/>
  <c r="I1394" i="8"/>
  <c r="I1393" i="8"/>
  <c r="I1392" i="8"/>
  <c r="I1391" i="8"/>
  <c r="I1390" i="8"/>
  <c r="I1389" i="8"/>
  <c r="I1388" i="8"/>
  <c r="I1387" i="8"/>
  <c r="I1386" i="8"/>
  <c r="I1385" i="8"/>
  <c r="I1384" i="8"/>
  <c r="I1383" i="8"/>
  <c r="I1382" i="8"/>
  <c r="I1381" i="8"/>
  <c r="I1380" i="8"/>
  <c r="I1379" i="8"/>
  <c r="I1378" i="8"/>
  <c r="I1377" i="8"/>
  <c r="I1376" i="8"/>
  <c r="I1375" i="8"/>
  <c r="I1374" i="8"/>
  <c r="I1373" i="8"/>
  <c r="I1372" i="8"/>
  <c r="I1371" i="8"/>
  <c r="I1370" i="8"/>
  <c r="I1369" i="8"/>
  <c r="I1368" i="8"/>
  <c r="I1367" i="8"/>
  <c r="I1366" i="8"/>
  <c r="I1365" i="8"/>
  <c r="I1364" i="8"/>
  <c r="I1363" i="8"/>
  <c r="I1362" i="8"/>
  <c r="I1361" i="8"/>
  <c r="I1360" i="8"/>
  <c r="I1359" i="8"/>
  <c r="I1358" i="8"/>
  <c r="I1357" i="8"/>
  <c r="I1356" i="8"/>
  <c r="I1355" i="8"/>
  <c r="I1354" i="8"/>
  <c r="I1353" i="8"/>
  <c r="I1352" i="8"/>
  <c r="I1351" i="8"/>
  <c r="I1350" i="8"/>
  <c r="I1349" i="8"/>
  <c r="I1348" i="8"/>
  <c r="I1347" i="8"/>
  <c r="I1346" i="8"/>
  <c r="I1345" i="8"/>
  <c r="I1344" i="8"/>
  <c r="I1343" i="8"/>
  <c r="I1342" i="8"/>
  <c r="I1341" i="8"/>
  <c r="I1340" i="8"/>
  <c r="I1339" i="8"/>
  <c r="I1338" i="8"/>
  <c r="I1337" i="8"/>
  <c r="I1336" i="8"/>
  <c r="I1335" i="8"/>
  <c r="I1334" i="8"/>
  <c r="I1333" i="8"/>
  <c r="I1332" i="8"/>
  <c r="I1331" i="8"/>
  <c r="I1330" i="8"/>
  <c r="I1329" i="8"/>
  <c r="I1328" i="8"/>
  <c r="I1327" i="8"/>
  <c r="I1326" i="8"/>
  <c r="I1325" i="8"/>
  <c r="I1324" i="8"/>
  <c r="I1323" i="8"/>
  <c r="I1322" i="8"/>
  <c r="I1321" i="8"/>
  <c r="I1320" i="8"/>
  <c r="I1319" i="8"/>
  <c r="I1318" i="8"/>
  <c r="I1317" i="8"/>
  <c r="I1316" i="8"/>
  <c r="I1315" i="8"/>
  <c r="I1314" i="8"/>
  <c r="I1313" i="8"/>
  <c r="I1312" i="8"/>
  <c r="I1311" i="8"/>
  <c r="I1310" i="8"/>
  <c r="I1309" i="8"/>
  <c r="I1308" i="8"/>
  <c r="I1307" i="8"/>
  <c r="I1306" i="8"/>
  <c r="I1305" i="8"/>
  <c r="I1304" i="8"/>
  <c r="I1303" i="8"/>
  <c r="I1302" i="8"/>
  <c r="I1301" i="8"/>
  <c r="I1300" i="8"/>
  <c r="I1299" i="8"/>
  <c r="I1298" i="8"/>
  <c r="I1297" i="8"/>
  <c r="I1296" i="8"/>
  <c r="I1295" i="8"/>
  <c r="I1294" i="8"/>
  <c r="I1293" i="8"/>
  <c r="I1292" i="8"/>
  <c r="I1291" i="8"/>
  <c r="I1290" i="8"/>
  <c r="I1289" i="8"/>
  <c r="I1288" i="8"/>
  <c r="I1287" i="8"/>
  <c r="I1286" i="8"/>
  <c r="I1285" i="8"/>
  <c r="I1284" i="8"/>
  <c r="I1283" i="8"/>
  <c r="I1282" i="8"/>
  <c r="I1281" i="8"/>
  <c r="I1280" i="8"/>
  <c r="I1279" i="8"/>
  <c r="I1278" i="8"/>
  <c r="I1277" i="8"/>
  <c r="I1276" i="8"/>
  <c r="I1275" i="8"/>
  <c r="I1274" i="8"/>
  <c r="I1273" i="8"/>
  <c r="I1272" i="8"/>
  <c r="I1271" i="8"/>
  <c r="I1270" i="8"/>
  <c r="I1269" i="8"/>
  <c r="I1268" i="8"/>
  <c r="I1267" i="8"/>
  <c r="I1266" i="8"/>
  <c r="I1265" i="8"/>
  <c r="I1264" i="8"/>
  <c r="I1263" i="8"/>
  <c r="I1262" i="8"/>
  <c r="I1261" i="8"/>
  <c r="I1260" i="8"/>
  <c r="I1259" i="8"/>
  <c r="I1258" i="8"/>
  <c r="I1257" i="8"/>
  <c r="I1256" i="8"/>
  <c r="I1255" i="8"/>
  <c r="I1254" i="8"/>
  <c r="I1253" i="8"/>
  <c r="I1252" i="8"/>
  <c r="I1251" i="8"/>
  <c r="I1250" i="8"/>
  <c r="I1249" i="8"/>
  <c r="I1248" i="8"/>
  <c r="I1247" i="8"/>
  <c r="I1246" i="8"/>
  <c r="I1245" i="8"/>
  <c r="I1244" i="8"/>
  <c r="I1243" i="8"/>
  <c r="I1242" i="8"/>
  <c r="I1241" i="8"/>
  <c r="I1240" i="8"/>
  <c r="I1239" i="8"/>
  <c r="I1238" i="8"/>
  <c r="I1237" i="8"/>
  <c r="I1236" i="8"/>
  <c r="I1235" i="8"/>
  <c r="I1234" i="8"/>
  <c r="I1233" i="8"/>
  <c r="I1232" i="8"/>
  <c r="I1231" i="8"/>
  <c r="I1230" i="8"/>
  <c r="I1229" i="8"/>
  <c r="I1228" i="8"/>
  <c r="I1227" i="8"/>
  <c r="I1226" i="8"/>
  <c r="I1225" i="8"/>
  <c r="I1224" i="8"/>
  <c r="I1223" i="8"/>
  <c r="I1222" i="8"/>
  <c r="I1221" i="8"/>
  <c r="I1220" i="8"/>
  <c r="I1219" i="8"/>
  <c r="I1218" i="8"/>
  <c r="I1217" i="8"/>
  <c r="I1216" i="8"/>
  <c r="I1215" i="8"/>
  <c r="I1214" i="8"/>
  <c r="I1213" i="8"/>
  <c r="I1212" i="8"/>
  <c r="I1211" i="8"/>
  <c r="I1210" i="8"/>
  <c r="I1209" i="8"/>
  <c r="I1208" i="8"/>
  <c r="I1207" i="8"/>
  <c r="I1206" i="8"/>
  <c r="I1205" i="8"/>
  <c r="I1204" i="8"/>
  <c r="I1203" i="8"/>
  <c r="I1202" i="8"/>
  <c r="I1201" i="8"/>
  <c r="I1200" i="8"/>
  <c r="I1199" i="8"/>
  <c r="I1198" i="8"/>
  <c r="I1197" i="8"/>
  <c r="I1196" i="8"/>
  <c r="I1195" i="8"/>
  <c r="I1194" i="8"/>
  <c r="I1193" i="8"/>
  <c r="I1192" i="8"/>
  <c r="I1191" i="8"/>
  <c r="I1190" i="8"/>
  <c r="I1189" i="8"/>
  <c r="I1188" i="8"/>
  <c r="I1187" i="8"/>
  <c r="I1186" i="8"/>
  <c r="I1185" i="8"/>
  <c r="I1184" i="8"/>
  <c r="I1183" i="8"/>
  <c r="I1182" i="8"/>
  <c r="I1181" i="8"/>
  <c r="I1180" i="8"/>
  <c r="I1179" i="8"/>
  <c r="I1178" i="8"/>
  <c r="I1177" i="8"/>
  <c r="I1176" i="8"/>
  <c r="I1175" i="8"/>
  <c r="I1174" i="8"/>
  <c r="I1173" i="8"/>
  <c r="I1172" i="8"/>
  <c r="I1171" i="8"/>
  <c r="I1170" i="8"/>
  <c r="I1169" i="8"/>
  <c r="I1168" i="8"/>
  <c r="I1167" i="8"/>
  <c r="I1166" i="8"/>
  <c r="I1165" i="8"/>
  <c r="I1164" i="8"/>
  <c r="I1163" i="8"/>
  <c r="I1162" i="8"/>
  <c r="I1161" i="8"/>
  <c r="I1160" i="8"/>
  <c r="I1159" i="8"/>
  <c r="I1158" i="8"/>
  <c r="I1157" i="8"/>
  <c r="I1156" i="8"/>
  <c r="I1155" i="8"/>
  <c r="I1154" i="8"/>
  <c r="I1153" i="8"/>
  <c r="I1152" i="8"/>
  <c r="I1151" i="8"/>
  <c r="I1150" i="8"/>
  <c r="I1149" i="8"/>
  <c r="I1148" i="8"/>
  <c r="I1147" i="8"/>
  <c r="I1146" i="8"/>
  <c r="I1145" i="8"/>
  <c r="I1144" i="8"/>
  <c r="I1143" i="8"/>
  <c r="I1142" i="8"/>
  <c r="I1141" i="8"/>
  <c r="I1140" i="8"/>
  <c r="I1139" i="8"/>
  <c r="I1138" i="8"/>
  <c r="I1137" i="8"/>
  <c r="I1136" i="8"/>
  <c r="I1135" i="8"/>
  <c r="I1134" i="8"/>
  <c r="I1133" i="8"/>
  <c r="I1132" i="8"/>
  <c r="I1131" i="8"/>
  <c r="I1130" i="8"/>
  <c r="I1129" i="8"/>
  <c r="I1128" i="8"/>
  <c r="I1127" i="8"/>
  <c r="I1126" i="8"/>
  <c r="I1125" i="8"/>
  <c r="I1124" i="8"/>
  <c r="I1123" i="8"/>
  <c r="I1122" i="8"/>
  <c r="I1121" i="8"/>
  <c r="I1120" i="8"/>
  <c r="I1119" i="8"/>
  <c r="I1118" i="8"/>
  <c r="I1117" i="8"/>
  <c r="I1116" i="8"/>
  <c r="I1115" i="8"/>
  <c r="I1114" i="8"/>
  <c r="I1113" i="8"/>
  <c r="I1112" i="8"/>
  <c r="I1111" i="8"/>
  <c r="I1110" i="8"/>
  <c r="I1109" i="8"/>
  <c r="I1108" i="8"/>
  <c r="I1107" i="8"/>
  <c r="I1106" i="8"/>
  <c r="I1105" i="8"/>
  <c r="I1104" i="8"/>
  <c r="I1103" i="8"/>
  <c r="I1102" i="8"/>
  <c r="I1101" i="8"/>
  <c r="I1100" i="8"/>
  <c r="I1099" i="8"/>
  <c r="I1098" i="8"/>
  <c r="I1097" i="8"/>
  <c r="I1096" i="8"/>
  <c r="I1095" i="8"/>
  <c r="I1094" i="8"/>
  <c r="I1093" i="8"/>
  <c r="I1092" i="8"/>
  <c r="I1091" i="8"/>
  <c r="I1090" i="8"/>
  <c r="I1089" i="8"/>
  <c r="I1088" i="8"/>
  <c r="I1087" i="8"/>
  <c r="I1086" i="8"/>
  <c r="I1085" i="8"/>
  <c r="I1084" i="8"/>
  <c r="I1083" i="8"/>
  <c r="I1082" i="8"/>
  <c r="I1081" i="8"/>
  <c r="I1080" i="8"/>
  <c r="I1079" i="8"/>
  <c r="I1078" i="8"/>
  <c r="I1077" i="8"/>
  <c r="I1076" i="8"/>
  <c r="I1075" i="8"/>
  <c r="I1074" i="8"/>
  <c r="I1073" i="8"/>
  <c r="I1072" i="8"/>
  <c r="I1071" i="8"/>
  <c r="I1070" i="8"/>
  <c r="I1069" i="8"/>
  <c r="I1068" i="8"/>
  <c r="I1067" i="8"/>
  <c r="I1066" i="8"/>
  <c r="I1065" i="8"/>
  <c r="I1064" i="8"/>
  <c r="I1063" i="8"/>
  <c r="I1062" i="8"/>
  <c r="I1061" i="8"/>
  <c r="I1060" i="8"/>
  <c r="I1059" i="8"/>
  <c r="I1058" i="8"/>
  <c r="I1057" i="8"/>
  <c r="I1056" i="8"/>
  <c r="I1055" i="8"/>
  <c r="I1054" i="8"/>
  <c r="I1053" i="8"/>
  <c r="I1052" i="8"/>
  <c r="I1051" i="8"/>
  <c r="I1050" i="8"/>
  <c r="I1049" i="8"/>
  <c r="I1048" i="8"/>
  <c r="I1047" i="8"/>
  <c r="I1046" i="8"/>
  <c r="I1045" i="8"/>
  <c r="I1044" i="8"/>
  <c r="I1043" i="8"/>
  <c r="I1042" i="8"/>
  <c r="I1041" i="8"/>
  <c r="I1040" i="8"/>
  <c r="I1039" i="8"/>
  <c r="I1038" i="8"/>
  <c r="I1037" i="8"/>
  <c r="I1036" i="8"/>
  <c r="I1035" i="8"/>
  <c r="I1034" i="8"/>
  <c r="I1033" i="8"/>
  <c r="I1032" i="8"/>
  <c r="I1031" i="8"/>
  <c r="I1030" i="8"/>
  <c r="I1029" i="8"/>
  <c r="I1028" i="8"/>
  <c r="I1027" i="8"/>
  <c r="I1026" i="8"/>
  <c r="I1025" i="8"/>
  <c r="I1024" i="8"/>
  <c r="I1023" i="8"/>
  <c r="I1022" i="8"/>
  <c r="I1021" i="8"/>
  <c r="I1020" i="8"/>
  <c r="I1019" i="8"/>
  <c r="I1018" i="8"/>
  <c r="I1017" i="8"/>
  <c r="I1016" i="8"/>
  <c r="I1015" i="8"/>
  <c r="I1014" i="8"/>
  <c r="I1013" i="8"/>
  <c r="I1012" i="8"/>
  <c r="I1011" i="8"/>
  <c r="I1010" i="8"/>
  <c r="I1009" i="8"/>
  <c r="I1008" i="8"/>
  <c r="I1007" i="8"/>
  <c r="I1006" i="8"/>
  <c r="I1005" i="8"/>
  <c r="I1004" i="8"/>
  <c r="I1003" i="8"/>
  <c r="I1002" i="8"/>
  <c r="I1001" i="8"/>
  <c r="I1000" i="8"/>
  <c r="I999" i="8"/>
  <c r="I998" i="8"/>
  <c r="I997" i="8"/>
  <c r="I996" i="8"/>
  <c r="I995" i="8"/>
  <c r="I994" i="8"/>
  <c r="I993" i="8"/>
  <c r="I992" i="8"/>
  <c r="I991" i="8"/>
  <c r="I990" i="8"/>
  <c r="I989" i="8"/>
  <c r="I988" i="8"/>
  <c r="I987" i="8"/>
  <c r="I986" i="8"/>
  <c r="I985" i="8"/>
  <c r="I984" i="8"/>
  <c r="I983" i="8"/>
  <c r="I982" i="8"/>
  <c r="I981" i="8"/>
  <c r="I980" i="8"/>
  <c r="I979" i="8"/>
  <c r="I978" i="8"/>
  <c r="I977" i="8"/>
  <c r="I976" i="8"/>
  <c r="I975" i="8"/>
  <c r="I974" i="8"/>
  <c r="I973" i="8"/>
  <c r="I972" i="8"/>
  <c r="I971" i="8"/>
  <c r="I970" i="8"/>
  <c r="I969" i="8"/>
  <c r="I968" i="8"/>
  <c r="I967" i="8"/>
  <c r="I966" i="8"/>
  <c r="I965" i="8"/>
  <c r="I964" i="8"/>
  <c r="I963" i="8"/>
  <c r="I962" i="8"/>
  <c r="I961" i="8"/>
  <c r="I960" i="8"/>
  <c r="I959" i="8"/>
  <c r="I958" i="8"/>
  <c r="I957" i="8"/>
  <c r="I956" i="8"/>
  <c r="I955" i="8"/>
  <c r="I954" i="8"/>
  <c r="I953" i="8"/>
  <c r="I952" i="8"/>
  <c r="I951" i="8"/>
  <c r="I950" i="8"/>
  <c r="I949" i="8"/>
  <c r="I948" i="8"/>
  <c r="I947" i="8"/>
  <c r="I946" i="8"/>
  <c r="I945" i="8"/>
  <c r="I944" i="8"/>
  <c r="I943" i="8"/>
  <c r="I942" i="8"/>
  <c r="I941" i="8"/>
  <c r="I940" i="8"/>
  <c r="I939" i="8"/>
  <c r="I938" i="8"/>
  <c r="I937" i="8"/>
  <c r="I936" i="8"/>
  <c r="I935" i="8"/>
  <c r="I934" i="8"/>
  <c r="I933" i="8"/>
  <c r="I932" i="8"/>
  <c r="I931" i="8"/>
  <c r="I930" i="8"/>
  <c r="I929" i="8"/>
  <c r="I928" i="8"/>
  <c r="I927" i="8"/>
  <c r="I926" i="8"/>
  <c r="I925" i="8"/>
  <c r="I924" i="8"/>
  <c r="I923" i="8"/>
  <c r="I922" i="8"/>
  <c r="I921" i="8"/>
  <c r="I920" i="8"/>
  <c r="I919" i="8"/>
  <c r="I918" i="8"/>
  <c r="I917" i="8"/>
  <c r="I916" i="8"/>
  <c r="I915" i="8"/>
  <c r="I914" i="8"/>
  <c r="I913" i="8"/>
  <c r="I912" i="8"/>
  <c r="I911" i="8"/>
  <c r="I910" i="8"/>
  <c r="I909" i="8"/>
  <c r="I908" i="8"/>
  <c r="I907" i="8"/>
  <c r="I906" i="8"/>
  <c r="I905" i="8"/>
  <c r="I904" i="8"/>
  <c r="I903" i="8"/>
  <c r="I902" i="8"/>
  <c r="I901" i="8"/>
  <c r="I900" i="8"/>
  <c r="I899" i="8"/>
  <c r="I898" i="8"/>
  <c r="I897" i="8"/>
  <c r="I896" i="8"/>
  <c r="I895" i="8"/>
  <c r="I894" i="8"/>
  <c r="I893" i="8"/>
  <c r="I892" i="8"/>
  <c r="I891" i="8"/>
  <c r="I890" i="8"/>
  <c r="I889" i="8"/>
  <c r="I888" i="8"/>
  <c r="I887" i="8"/>
  <c r="I886" i="8"/>
  <c r="I885" i="8"/>
  <c r="I884" i="8"/>
  <c r="I883" i="8"/>
  <c r="I882" i="8"/>
  <c r="I881" i="8"/>
  <c r="I880" i="8"/>
  <c r="I879" i="8"/>
  <c r="I878" i="8"/>
  <c r="I877" i="8"/>
  <c r="I876" i="8"/>
  <c r="I875" i="8"/>
  <c r="I874" i="8"/>
  <c r="I873" i="8"/>
  <c r="I872" i="8"/>
  <c r="I871" i="8"/>
  <c r="I870" i="8"/>
  <c r="I869" i="8"/>
  <c r="I868" i="8"/>
  <c r="I867" i="8"/>
  <c r="I866" i="8"/>
  <c r="I865" i="8"/>
  <c r="I864" i="8"/>
  <c r="I863" i="8"/>
  <c r="I862" i="8"/>
  <c r="I861" i="8"/>
  <c r="I860" i="8"/>
  <c r="I859" i="8"/>
  <c r="I858" i="8"/>
  <c r="I857" i="8"/>
  <c r="I856" i="8"/>
  <c r="I855" i="8"/>
  <c r="I854" i="8"/>
  <c r="I853" i="8"/>
  <c r="I852" i="8"/>
  <c r="I851" i="8"/>
  <c r="I850" i="8"/>
  <c r="I849" i="8"/>
  <c r="I848" i="8"/>
  <c r="I847" i="8"/>
  <c r="I846" i="8"/>
  <c r="I845" i="8"/>
  <c r="I844" i="8"/>
  <c r="I843" i="8"/>
  <c r="I842" i="8"/>
  <c r="I841" i="8"/>
  <c r="I840" i="8"/>
  <c r="I839" i="8"/>
  <c r="I838" i="8"/>
  <c r="I837" i="8"/>
  <c r="I836" i="8"/>
  <c r="I835" i="8"/>
  <c r="I834" i="8"/>
  <c r="I833" i="8"/>
  <c r="I832" i="8"/>
  <c r="I831" i="8"/>
  <c r="I830" i="8"/>
  <c r="I829" i="8"/>
  <c r="I828" i="8"/>
  <c r="I827" i="8"/>
  <c r="I826" i="8"/>
  <c r="I825" i="8"/>
  <c r="I824" i="8"/>
  <c r="I823" i="8"/>
  <c r="I822" i="8"/>
  <c r="I821" i="8"/>
  <c r="I820" i="8"/>
  <c r="I819" i="8"/>
  <c r="I818" i="8"/>
  <c r="I817" i="8"/>
  <c r="I816" i="8"/>
  <c r="I815" i="8"/>
  <c r="I814" i="8"/>
  <c r="I813" i="8"/>
  <c r="I812" i="8"/>
  <c r="I811" i="8"/>
  <c r="I810" i="8"/>
  <c r="I809" i="8"/>
  <c r="I808" i="8"/>
  <c r="I807" i="8"/>
  <c r="I806" i="8"/>
  <c r="I805" i="8"/>
  <c r="I804" i="8"/>
  <c r="I803" i="8"/>
  <c r="I802" i="8"/>
  <c r="I801" i="8"/>
  <c r="I800" i="8"/>
  <c r="I799" i="8"/>
  <c r="I798" i="8"/>
  <c r="I797" i="8"/>
  <c r="I796" i="8"/>
  <c r="I795" i="8"/>
  <c r="I794" i="8"/>
  <c r="I793" i="8"/>
  <c r="I792" i="8"/>
  <c r="I791" i="8"/>
  <c r="I790" i="8"/>
  <c r="I789" i="8"/>
  <c r="I788" i="8"/>
  <c r="I787" i="8"/>
  <c r="I786" i="8"/>
  <c r="I785" i="8"/>
  <c r="I784" i="8"/>
  <c r="I783" i="8"/>
  <c r="I782" i="8"/>
  <c r="I781" i="8"/>
  <c r="I780" i="8"/>
  <c r="I779" i="8"/>
  <c r="I778" i="8"/>
  <c r="I777" i="8"/>
  <c r="I776" i="8"/>
  <c r="I775" i="8"/>
  <c r="I774" i="8"/>
  <c r="I773" i="8"/>
  <c r="I772" i="8"/>
  <c r="I771" i="8"/>
  <c r="I770" i="8"/>
  <c r="I769" i="8"/>
  <c r="I768" i="8"/>
  <c r="I767" i="8"/>
  <c r="I766" i="8"/>
  <c r="I765" i="8"/>
  <c r="I764" i="8"/>
  <c r="I763" i="8"/>
  <c r="I762" i="8"/>
  <c r="I761" i="8"/>
  <c r="I760" i="8"/>
  <c r="I759" i="8"/>
  <c r="I758" i="8"/>
  <c r="I757" i="8"/>
  <c r="I756" i="8"/>
  <c r="I755" i="8"/>
  <c r="I754" i="8"/>
  <c r="I753" i="8"/>
  <c r="I752" i="8"/>
  <c r="I751" i="8"/>
  <c r="I750" i="8"/>
  <c r="I749" i="8"/>
  <c r="I748" i="8"/>
  <c r="I747" i="8"/>
  <c r="I746" i="8"/>
  <c r="I745" i="8"/>
  <c r="I744" i="8"/>
  <c r="I743" i="8"/>
  <c r="I742" i="8"/>
  <c r="I741" i="8"/>
  <c r="I740" i="8"/>
  <c r="I739" i="8"/>
  <c r="I738" i="8"/>
  <c r="I737" i="8"/>
  <c r="I736" i="8"/>
  <c r="I735" i="8"/>
  <c r="I734" i="8"/>
  <c r="I733" i="8"/>
  <c r="I732" i="8"/>
  <c r="I731" i="8"/>
  <c r="I730" i="8"/>
  <c r="I729" i="8"/>
  <c r="I728" i="8"/>
  <c r="I727" i="8"/>
  <c r="I726" i="8"/>
  <c r="I725" i="8"/>
  <c r="I724" i="8"/>
  <c r="I723" i="8"/>
  <c r="I722" i="8"/>
  <c r="I721" i="8"/>
  <c r="I720" i="8"/>
  <c r="I719" i="8"/>
  <c r="I718" i="8"/>
  <c r="I717" i="8"/>
  <c r="I716" i="8"/>
  <c r="I715" i="8"/>
  <c r="I714" i="8"/>
  <c r="I713" i="8"/>
  <c r="I712" i="8"/>
  <c r="I711" i="8"/>
  <c r="I710" i="8"/>
  <c r="I709" i="8"/>
  <c r="I708" i="8"/>
  <c r="I707" i="8"/>
  <c r="I706" i="8"/>
  <c r="I705" i="8"/>
  <c r="I704" i="8"/>
  <c r="I703" i="8"/>
  <c r="I702" i="8"/>
  <c r="I701" i="8"/>
  <c r="I700" i="8"/>
  <c r="I699" i="8"/>
  <c r="I698" i="8"/>
  <c r="I697" i="8"/>
  <c r="I696" i="8"/>
  <c r="I695" i="8"/>
  <c r="I694" i="8"/>
  <c r="I693" i="8"/>
  <c r="I692" i="8"/>
  <c r="I691" i="8"/>
  <c r="I690" i="8"/>
  <c r="I689" i="8"/>
  <c r="I688" i="8"/>
  <c r="I687" i="8"/>
  <c r="I686" i="8"/>
  <c r="I685" i="8"/>
  <c r="I684" i="8"/>
  <c r="I683" i="8"/>
  <c r="I682" i="8"/>
  <c r="I681" i="8"/>
  <c r="I680" i="8"/>
  <c r="I679" i="8"/>
  <c r="I678" i="8"/>
  <c r="I677" i="8"/>
  <c r="I676" i="8"/>
  <c r="I675" i="8"/>
  <c r="I674" i="8"/>
  <c r="I673" i="8"/>
  <c r="I672" i="8"/>
  <c r="I671" i="8"/>
  <c r="I670" i="8"/>
  <c r="I669" i="8"/>
  <c r="I668" i="8"/>
  <c r="I667" i="8"/>
  <c r="I666" i="8"/>
  <c r="I665" i="8"/>
  <c r="I664" i="8"/>
  <c r="I663" i="8"/>
  <c r="I662" i="8"/>
  <c r="I661" i="8"/>
  <c r="I660" i="8"/>
  <c r="I659" i="8"/>
  <c r="I658" i="8"/>
  <c r="I657" i="8"/>
  <c r="I656" i="8"/>
  <c r="I655" i="8"/>
  <c r="I654" i="8"/>
  <c r="I653" i="8"/>
  <c r="I652" i="8"/>
  <c r="I651" i="8"/>
  <c r="I650" i="8"/>
  <c r="I649" i="8"/>
  <c r="I648" i="8"/>
  <c r="I647" i="8"/>
  <c r="I646" i="8"/>
  <c r="I645" i="8"/>
  <c r="I644" i="8"/>
  <c r="I643" i="8"/>
  <c r="I642" i="8"/>
  <c r="I641" i="8"/>
  <c r="I640" i="8"/>
  <c r="I639" i="8"/>
  <c r="I638" i="8"/>
  <c r="I637" i="8"/>
  <c r="I636" i="8"/>
  <c r="I635" i="8"/>
  <c r="I634" i="8"/>
  <c r="I633" i="8"/>
  <c r="I632" i="8"/>
  <c r="I631" i="8"/>
  <c r="I630" i="8"/>
  <c r="I629" i="8"/>
  <c r="I628" i="8"/>
  <c r="I627" i="8"/>
  <c r="I626" i="8"/>
  <c r="I625" i="8"/>
  <c r="I624" i="8"/>
  <c r="I623" i="8"/>
  <c r="I622" i="8"/>
  <c r="I621" i="8"/>
  <c r="I620" i="8"/>
  <c r="I619" i="8"/>
  <c r="I618" i="8"/>
  <c r="I617" i="8"/>
  <c r="I616" i="8"/>
  <c r="I615" i="8"/>
  <c r="I614" i="8"/>
  <c r="I613" i="8"/>
  <c r="I612" i="8"/>
  <c r="I611" i="8"/>
  <c r="I610" i="8"/>
  <c r="I609" i="8"/>
  <c r="I608" i="8"/>
  <c r="I607" i="8"/>
  <c r="I606" i="8"/>
  <c r="I605" i="8"/>
  <c r="I604" i="8"/>
  <c r="I603" i="8"/>
  <c r="I602" i="8"/>
  <c r="I601" i="8"/>
  <c r="I600" i="8"/>
  <c r="I599" i="8"/>
  <c r="I598" i="8"/>
  <c r="I597" i="8"/>
  <c r="I596" i="8"/>
  <c r="I595" i="8"/>
  <c r="I594" i="8"/>
  <c r="I593" i="8"/>
  <c r="I592" i="8"/>
  <c r="I591" i="8"/>
  <c r="I590" i="8"/>
  <c r="I589" i="8"/>
  <c r="I588" i="8"/>
  <c r="I587" i="8"/>
  <c r="I586" i="8"/>
  <c r="I585" i="8"/>
  <c r="I584" i="8"/>
  <c r="I583" i="8"/>
  <c r="I582" i="8"/>
  <c r="I581" i="8"/>
  <c r="I580" i="8"/>
  <c r="I579" i="8"/>
  <c r="I578" i="8"/>
  <c r="I577" i="8"/>
  <c r="I576" i="8"/>
  <c r="I575" i="8"/>
  <c r="I574" i="8"/>
  <c r="I573" i="8"/>
  <c r="I572" i="8"/>
  <c r="I571" i="8"/>
  <c r="I570" i="8"/>
  <c r="I569" i="8"/>
  <c r="I568" i="8"/>
  <c r="I567" i="8"/>
  <c r="I566" i="8"/>
  <c r="I565" i="8"/>
  <c r="I564" i="8"/>
  <c r="I563" i="8"/>
  <c r="I562" i="8"/>
  <c r="I561" i="8"/>
  <c r="I560" i="8"/>
  <c r="I559" i="8"/>
  <c r="I558" i="8"/>
  <c r="I557" i="8"/>
  <c r="I556" i="8"/>
  <c r="I555" i="8"/>
  <c r="I554" i="8"/>
  <c r="I553" i="8"/>
  <c r="I552" i="8"/>
  <c r="I551" i="8"/>
  <c r="I550" i="8"/>
  <c r="I549" i="8"/>
  <c r="I548" i="8"/>
  <c r="I547" i="8"/>
  <c r="I546" i="8"/>
  <c r="I545" i="8"/>
  <c r="I544" i="8"/>
  <c r="I543" i="8"/>
  <c r="I542" i="8"/>
  <c r="I541" i="8"/>
  <c r="I540" i="8"/>
  <c r="I539" i="8"/>
  <c r="I538" i="8"/>
  <c r="I537" i="8"/>
  <c r="I536" i="8"/>
  <c r="I535" i="8"/>
  <c r="I534" i="8"/>
  <c r="I533" i="8"/>
  <c r="I532" i="8"/>
  <c r="I531" i="8"/>
  <c r="I530" i="8"/>
  <c r="I529" i="8"/>
  <c r="I528" i="8"/>
  <c r="I527" i="8"/>
  <c r="I526" i="8"/>
  <c r="I525" i="8"/>
  <c r="I524" i="8"/>
  <c r="I523" i="8"/>
  <c r="I522" i="8"/>
  <c r="I521" i="8"/>
  <c r="I520" i="8"/>
  <c r="I519" i="8"/>
  <c r="I518" i="8"/>
  <c r="I517" i="8"/>
  <c r="I516" i="8"/>
  <c r="I515" i="8"/>
  <c r="I514" i="8"/>
  <c r="I513" i="8"/>
  <c r="I512" i="8"/>
  <c r="I511" i="8"/>
  <c r="I510" i="8"/>
  <c r="I509" i="8"/>
  <c r="I508" i="8"/>
  <c r="I507" i="8"/>
  <c r="I506" i="8"/>
  <c r="I505" i="8"/>
  <c r="I504" i="8"/>
  <c r="I503" i="8"/>
  <c r="I502" i="8"/>
  <c r="I501" i="8"/>
  <c r="I500" i="8"/>
  <c r="I499" i="8"/>
  <c r="I498" i="8"/>
  <c r="I497" i="8"/>
  <c r="I496" i="8"/>
  <c r="I495" i="8"/>
  <c r="I494" i="8"/>
  <c r="I493" i="8"/>
  <c r="I492" i="8"/>
  <c r="I491" i="8"/>
  <c r="I490" i="8"/>
  <c r="I489" i="8"/>
  <c r="I488" i="8"/>
  <c r="I487" i="8"/>
  <c r="I486" i="8"/>
  <c r="I485" i="8"/>
  <c r="I484" i="8"/>
  <c r="I483" i="8"/>
  <c r="I482" i="8"/>
  <c r="I481" i="8"/>
  <c r="I480" i="8"/>
  <c r="I479" i="8"/>
  <c r="I478" i="8"/>
  <c r="I477" i="8"/>
  <c r="I476" i="8"/>
  <c r="I475" i="8"/>
  <c r="I474" i="8"/>
  <c r="I473" i="8"/>
  <c r="I472" i="8"/>
  <c r="I471" i="8"/>
  <c r="I470" i="8"/>
  <c r="I469" i="8"/>
  <c r="I468" i="8"/>
  <c r="I467" i="8"/>
  <c r="I466" i="8"/>
  <c r="I465" i="8"/>
  <c r="I464" i="8"/>
  <c r="I463" i="8"/>
  <c r="I462" i="8"/>
  <c r="I461" i="8"/>
  <c r="I460" i="8"/>
  <c r="I459" i="8"/>
  <c r="I458" i="8"/>
  <c r="I457" i="8"/>
  <c r="I456" i="8"/>
  <c r="I455" i="8"/>
  <c r="I454" i="8"/>
  <c r="I453" i="8"/>
  <c r="I452" i="8"/>
  <c r="I451" i="8"/>
  <c r="I450" i="8"/>
  <c r="I449" i="8"/>
  <c r="I448" i="8"/>
  <c r="I447" i="8"/>
  <c r="I446" i="8"/>
  <c r="I445" i="8"/>
  <c r="I444" i="8"/>
  <c r="I443" i="8"/>
  <c r="I442" i="8"/>
  <c r="I441" i="8"/>
  <c r="I440" i="8"/>
  <c r="I439" i="8"/>
  <c r="I438" i="8"/>
  <c r="I437" i="8"/>
  <c r="I436" i="8"/>
  <c r="I435" i="8"/>
  <c r="I434" i="8"/>
  <c r="I433" i="8"/>
  <c r="I432" i="8"/>
  <c r="I431" i="8"/>
  <c r="I430" i="8"/>
  <c r="I429" i="8"/>
  <c r="I428" i="8"/>
  <c r="I427" i="8"/>
  <c r="I426" i="8"/>
  <c r="I425" i="8"/>
  <c r="I424" i="8"/>
  <c r="I423" i="8"/>
  <c r="I422" i="8"/>
  <c r="I421" i="8"/>
  <c r="I420" i="8"/>
  <c r="I419" i="8"/>
  <c r="I418" i="8"/>
  <c r="I417" i="8"/>
  <c r="I416" i="8"/>
  <c r="I415" i="8"/>
  <c r="I414" i="8"/>
  <c r="I413" i="8"/>
  <c r="I412" i="8"/>
  <c r="I411" i="8"/>
  <c r="I410" i="8"/>
  <c r="I409" i="8"/>
  <c r="I408" i="8"/>
  <c r="I407" i="8"/>
  <c r="I406" i="8"/>
  <c r="I405" i="8"/>
  <c r="I404" i="8"/>
  <c r="I403" i="8"/>
  <c r="I402" i="8"/>
  <c r="I401" i="8"/>
  <c r="I400" i="8"/>
  <c r="I399" i="8"/>
  <c r="I398" i="8"/>
  <c r="I397" i="8"/>
  <c r="I396" i="8"/>
  <c r="I395" i="8"/>
  <c r="I394" i="8"/>
  <c r="I393" i="8"/>
  <c r="I392" i="8"/>
  <c r="I391" i="8"/>
  <c r="I390" i="8"/>
  <c r="I389" i="8"/>
  <c r="I388" i="8"/>
  <c r="I387" i="8"/>
  <c r="I386" i="8"/>
  <c r="I385" i="8"/>
  <c r="I384" i="8"/>
  <c r="I383" i="8"/>
  <c r="I382" i="8"/>
  <c r="I381" i="8"/>
  <c r="I380" i="8"/>
  <c r="I379" i="8"/>
  <c r="I378" i="8"/>
  <c r="I377" i="8"/>
  <c r="I376" i="8"/>
  <c r="I375" i="8"/>
  <c r="I374" i="8"/>
  <c r="I373" i="8"/>
  <c r="I372" i="8"/>
  <c r="I371" i="8"/>
  <c r="I370" i="8"/>
  <c r="I369" i="8"/>
  <c r="I368" i="8"/>
  <c r="I367" i="8"/>
  <c r="I366" i="8"/>
  <c r="I365" i="8"/>
  <c r="I364" i="8"/>
  <c r="I363" i="8"/>
  <c r="I362" i="8"/>
  <c r="I361" i="8"/>
  <c r="I360" i="8"/>
  <c r="I359" i="8"/>
  <c r="I358" i="8"/>
  <c r="I357" i="8"/>
  <c r="I356" i="8"/>
  <c r="I355" i="8"/>
  <c r="I354" i="8"/>
  <c r="I353" i="8"/>
  <c r="I352" i="8"/>
  <c r="I351" i="8"/>
  <c r="I350" i="8"/>
  <c r="I349" i="8"/>
  <c r="I348" i="8"/>
  <c r="I347" i="8"/>
  <c r="I346" i="8"/>
  <c r="I345" i="8"/>
  <c r="I344" i="8"/>
  <c r="I343" i="8"/>
  <c r="I342" i="8"/>
  <c r="I341" i="8"/>
  <c r="I340" i="8"/>
  <c r="I339" i="8"/>
  <c r="I338" i="8"/>
  <c r="I337" i="8"/>
  <c r="I336" i="8"/>
  <c r="I335" i="8"/>
  <c r="I334" i="8"/>
  <c r="I333" i="8"/>
  <c r="I332" i="8"/>
  <c r="I331" i="8"/>
  <c r="I330" i="8"/>
  <c r="I329" i="8"/>
  <c r="I328" i="8"/>
  <c r="I327" i="8"/>
  <c r="I326" i="8"/>
  <c r="I325" i="8"/>
  <c r="I324" i="8"/>
  <c r="I323" i="8"/>
  <c r="I322" i="8"/>
  <c r="I321" i="8"/>
  <c r="I320" i="8"/>
  <c r="I319" i="8"/>
  <c r="I318" i="8"/>
  <c r="I317" i="8"/>
  <c r="I316" i="8"/>
  <c r="I315" i="8"/>
  <c r="I314" i="8"/>
  <c r="I313" i="8"/>
  <c r="I312" i="8"/>
  <c r="I311" i="8"/>
  <c r="I310" i="8"/>
  <c r="I309" i="8"/>
  <c r="I308" i="8"/>
  <c r="I307" i="8"/>
  <c r="I306" i="8"/>
  <c r="I305" i="8"/>
  <c r="I304" i="8"/>
  <c r="I303" i="8"/>
  <c r="I302" i="8"/>
  <c r="I301" i="8"/>
  <c r="I300" i="8"/>
  <c r="I299" i="8"/>
  <c r="I298" i="8"/>
  <c r="I297" i="8"/>
  <c r="I296" i="8"/>
  <c r="I295" i="8"/>
  <c r="I294" i="8"/>
  <c r="I293" i="8"/>
  <c r="I292" i="8"/>
  <c r="I291" i="8"/>
  <c r="I290" i="8"/>
  <c r="I289" i="8"/>
  <c r="I288" i="8"/>
  <c r="I287" i="8"/>
  <c r="I286" i="8"/>
  <c r="I285" i="8"/>
  <c r="I284" i="8"/>
  <c r="I283" i="8"/>
  <c r="I282" i="8"/>
  <c r="I281" i="8"/>
  <c r="I280" i="8"/>
  <c r="I279" i="8"/>
  <c r="I278" i="8"/>
  <c r="I277" i="8"/>
  <c r="I276" i="8"/>
  <c r="I275" i="8"/>
  <c r="I274" i="8"/>
  <c r="I273" i="8"/>
  <c r="I272" i="8"/>
  <c r="I271" i="8"/>
  <c r="I270" i="8"/>
  <c r="I269" i="8"/>
  <c r="I268" i="8"/>
  <c r="I267" i="8"/>
  <c r="I266" i="8"/>
  <c r="I265" i="8"/>
  <c r="I264" i="8"/>
  <c r="I263" i="8"/>
  <c r="I262" i="8"/>
  <c r="I261" i="8"/>
  <c r="I260" i="8"/>
  <c r="I259" i="8"/>
  <c r="I258" i="8"/>
  <c r="I257" i="8"/>
  <c r="I256" i="8"/>
  <c r="I255" i="8"/>
  <c r="I254" i="8"/>
  <c r="I253" i="8"/>
  <c r="I252" i="8"/>
  <c r="I251" i="8"/>
  <c r="I250" i="8"/>
  <c r="I249" i="8"/>
  <c r="I248" i="8"/>
  <c r="I247" i="8"/>
  <c r="I246" i="8"/>
  <c r="I245" i="8"/>
  <c r="I244" i="8"/>
  <c r="I243" i="8"/>
  <c r="I242" i="8"/>
  <c r="I241" i="8"/>
  <c r="I240" i="8"/>
  <c r="I239" i="8"/>
  <c r="I238" i="8"/>
  <c r="I237" i="8"/>
  <c r="I236" i="8"/>
  <c r="I235" i="8"/>
  <c r="I234" i="8"/>
  <c r="I233" i="8"/>
  <c r="I232" i="8"/>
  <c r="I231" i="8"/>
  <c r="I230" i="8"/>
  <c r="I229" i="8"/>
  <c r="I228" i="8"/>
  <c r="I227" i="8"/>
  <c r="I226" i="8"/>
  <c r="I225" i="8"/>
  <c r="I224" i="8"/>
  <c r="I223" i="8"/>
  <c r="I222" i="8"/>
  <c r="I221" i="8"/>
  <c r="I220" i="8"/>
  <c r="I219" i="8"/>
  <c r="I218" i="8"/>
  <c r="I217" i="8"/>
  <c r="I216" i="8"/>
  <c r="I215" i="8"/>
  <c r="I214" i="8"/>
  <c r="I213" i="8"/>
  <c r="I212" i="8"/>
  <c r="I211" i="8"/>
  <c r="I210" i="8"/>
  <c r="I209" i="8"/>
  <c r="I208" i="8"/>
  <c r="I207" i="8"/>
  <c r="I206" i="8"/>
  <c r="I205" i="8"/>
  <c r="I204" i="8"/>
  <c r="I203" i="8"/>
  <c r="I202" i="8"/>
  <c r="I201" i="8"/>
  <c r="I200" i="8"/>
  <c r="I199" i="8"/>
  <c r="I198" i="8"/>
  <c r="I197" i="8"/>
  <c r="I196" i="8"/>
  <c r="I195" i="8"/>
  <c r="I194" i="8"/>
  <c r="I193" i="8"/>
  <c r="I192" i="8"/>
  <c r="I191" i="8"/>
  <c r="I190" i="8"/>
  <c r="I189" i="8"/>
  <c r="I188" i="8"/>
  <c r="I187" i="8"/>
  <c r="I186" i="8"/>
  <c r="I185" i="8"/>
  <c r="I184" i="8"/>
  <c r="I183" i="8"/>
  <c r="I182" i="8"/>
  <c r="I181" i="8"/>
  <c r="I180" i="8"/>
  <c r="I179" i="8"/>
  <c r="I178" i="8"/>
  <c r="I177" i="8"/>
  <c r="I176" i="8"/>
  <c r="I175" i="8"/>
  <c r="I174" i="8"/>
  <c r="I173" i="8"/>
  <c r="I172" i="8"/>
  <c r="I171" i="8"/>
  <c r="I170" i="8"/>
  <c r="I169" i="8"/>
  <c r="I168" i="8"/>
  <c r="I167" i="8"/>
  <c r="I166" i="8"/>
  <c r="I165" i="8"/>
  <c r="I164" i="8"/>
  <c r="I163" i="8"/>
  <c r="I162" i="8"/>
  <c r="I161" i="8"/>
  <c r="I160" i="8"/>
  <c r="I159" i="8"/>
  <c r="I158" i="8"/>
  <c r="I157" i="8"/>
  <c r="I156" i="8"/>
  <c r="I155" i="8"/>
  <c r="I154" i="8"/>
  <c r="I153" i="8"/>
  <c r="I152" i="8"/>
  <c r="I151" i="8"/>
  <c r="I150" i="8"/>
  <c r="I149" i="8"/>
  <c r="I148" i="8"/>
  <c r="I147" i="8"/>
  <c r="I146" i="8"/>
  <c r="I145" i="8"/>
  <c r="I144" i="8"/>
  <c r="I143" i="8"/>
  <c r="I142" i="8"/>
  <c r="I141" i="8"/>
  <c r="I140" i="8"/>
  <c r="I139" i="8"/>
  <c r="I138" i="8"/>
  <c r="I137" i="8"/>
  <c r="I136" i="8"/>
  <c r="I135" i="8"/>
  <c r="I134" i="8"/>
  <c r="I133" i="8"/>
  <c r="I132" i="8"/>
  <c r="I131" i="8"/>
  <c r="I130" i="8"/>
  <c r="I129" i="8"/>
  <c r="I128" i="8"/>
  <c r="I127" i="8"/>
  <c r="I126" i="8"/>
  <c r="I125" i="8"/>
  <c r="I124" i="8"/>
  <c r="I123" i="8"/>
  <c r="I122" i="8"/>
  <c r="I121" i="8"/>
  <c r="I120" i="8"/>
  <c r="I119" i="8"/>
  <c r="I118" i="8"/>
  <c r="I117" i="8"/>
  <c r="I116" i="8"/>
  <c r="I115" i="8"/>
  <c r="I114" i="8"/>
  <c r="I113" i="8"/>
  <c r="I112" i="8"/>
  <c r="I111" i="8"/>
  <c r="I110" i="8"/>
  <c r="I109" i="8"/>
  <c r="I108" i="8"/>
  <c r="I107" i="8"/>
  <c r="I106" i="8"/>
  <c r="I105" i="8"/>
  <c r="I104" i="8"/>
  <c r="I103" i="8"/>
  <c r="I102" i="8"/>
  <c r="I101" i="8"/>
  <c r="I100" i="8"/>
  <c r="I99" i="8"/>
  <c r="I98" i="8"/>
  <c r="I97" i="8"/>
  <c r="I96" i="8"/>
  <c r="I95" i="8"/>
  <c r="I94" i="8"/>
  <c r="I93" i="8"/>
  <c r="I92" i="8"/>
  <c r="I91" i="8"/>
  <c r="I90" i="8"/>
  <c r="I89" i="8"/>
  <c r="I88" i="8"/>
  <c r="I87" i="8"/>
  <c r="I86" i="8"/>
  <c r="I85" i="8"/>
  <c r="I84" i="8"/>
  <c r="I83" i="8"/>
  <c r="I82" i="8"/>
  <c r="I81" i="8"/>
  <c r="I80" i="8"/>
  <c r="I79" i="8"/>
  <c r="I78" i="8"/>
  <c r="I77" i="8"/>
  <c r="I76" i="8"/>
  <c r="I75" i="8"/>
  <c r="I74" i="8"/>
  <c r="I73" i="8"/>
  <c r="I72" i="8"/>
  <c r="I71" i="8"/>
  <c r="I70" i="8"/>
  <c r="I69" i="8"/>
  <c r="I68" i="8"/>
  <c r="I67" i="8"/>
  <c r="I66" i="8"/>
  <c r="I65" i="8"/>
  <c r="I64" i="8"/>
  <c r="I63" i="8"/>
  <c r="I62" i="8"/>
  <c r="I61" i="8"/>
  <c r="I60" i="8"/>
  <c r="I59" i="8"/>
  <c r="I58" i="8"/>
  <c r="I57" i="8"/>
  <c r="I56" i="8"/>
  <c r="I55" i="8"/>
  <c r="I54" i="8"/>
  <c r="I53" i="8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I4" i="8"/>
  <c r="I3" i="8"/>
  <c r="I2" i="8"/>
  <c r="B23" i="11"/>
  <c r="D23" i="11" s="1"/>
  <c r="X16" i="6" l="1"/>
  <c r="I4" i="11"/>
  <c r="B4" i="11"/>
  <c r="I9" i="9"/>
  <c r="G9" i="9"/>
  <c r="C16" i="3"/>
  <c r="B16" i="3"/>
  <c r="E7" i="3"/>
  <c r="G6" i="3"/>
  <c r="E6" i="3"/>
  <c r="X19" i="6" l="1"/>
  <c r="AG8" i="6" s="1"/>
  <c r="AG7" i="6"/>
  <c r="X14" i="6"/>
  <c r="AG5" i="6" s="1"/>
  <c r="X15" i="6"/>
  <c r="AG6" i="6" s="1"/>
  <c r="D4" i="11"/>
  <c r="K5" i="11"/>
  <c r="K4" i="11" s="1"/>
  <c r="G5" i="3"/>
  <c r="E5" i="3" l="1"/>
  <c r="G4" i="3"/>
  <c r="E4" i="3"/>
  <c r="G3" i="3"/>
  <c r="E3" i="3"/>
  <c r="G2" i="3"/>
  <c r="E2" i="3"/>
  <c r="V28" i="6" l="1"/>
  <c r="E28" i="6"/>
  <c r="G28" i="6" s="1"/>
  <c r="F28" i="6" s="1"/>
  <c r="V27" i="6"/>
  <c r="E27" i="6"/>
  <c r="F27" i="6" s="1"/>
  <c r="V26" i="6"/>
  <c r="E26" i="6"/>
  <c r="G26" i="6" s="1"/>
  <c r="V25" i="6"/>
  <c r="E25" i="6"/>
  <c r="G25" i="6" s="1"/>
  <c r="F25" i="6" s="1"/>
  <c r="V24" i="6"/>
  <c r="E24" i="6"/>
  <c r="G24" i="6" s="1"/>
  <c r="F24" i="6" s="1"/>
  <c r="F26" i="6" l="1"/>
  <c r="G27" i="6"/>
  <c r="X17" i="6"/>
  <c r="X35" i="6"/>
  <c r="AG14" i="6" s="1"/>
  <c r="X32" i="6" l="1"/>
  <c r="AG13" i="6" s="1"/>
  <c r="X33" i="6"/>
  <c r="X31" i="6"/>
  <c r="AG12" i="6" s="1"/>
  <c r="X18" i="6"/>
  <c r="R12" i="6"/>
  <c r="Q12" i="6"/>
  <c r="U12" i="6" s="1"/>
  <c r="P12" i="6"/>
  <c r="T12" i="6" s="1"/>
  <c r="H12" i="6"/>
  <c r="G12" i="6"/>
  <c r="K12" i="6" s="1"/>
  <c r="F12" i="6"/>
  <c r="I12" i="6" s="1"/>
  <c r="S12" i="6" l="1"/>
  <c r="V12" i="6"/>
  <c r="J12" i="6"/>
  <c r="B12" i="6" s="1"/>
  <c r="R11" i="6"/>
  <c r="Q11" i="6"/>
  <c r="P11" i="6"/>
  <c r="T11" i="6" s="1"/>
  <c r="H11" i="6"/>
  <c r="G11" i="6"/>
  <c r="K11" i="6" s="1"/>
  <c r="F11" i="6"/>
  <c r="R10" i="6"/>
  <c r="Q10" i="6"/>
  <c r="P10" i="6"/>
  <c r="T10" i="6" s="1"/>
  <c r="H10" i="6"/>
  <c r="G10" i="6"/>
  <c r="K10" i="6" s="1"/>
  <c r="F10" i="6"/>
  <c r="I10" i="6" s="1"/>
  <c r="R9" i="6"/>
  <c r="Q9" i="6"/>
  <c r="P9" i="6"/>
  <c r="T9" i="6" s="1"/>
  <c r="H9" i="6"/>
  <c r="G9" i="6"/>
  <c r="K9" i="6" s="1"/>
  <c r="F9" i="6"/>
  <c r="R8" i="6"/>
  <c r="Q8" i="6"/>
  <c r="P8" i="6"/>
  <c r="S8" i="6" s="1"/>
  <c r="H8" i="6"/>
  <c r="G8" i="6"/>
  <c r="K8" i="6" s="1"/>
  <c r="F8" i="6"/>
  <c r="I8" i="6" s="1"/>
  <c r="R7" i="6"/>
  <c r="Q7" i="6"/>
  <c r="P7" i="6"/>
  <c r="H7" i="6"/>
  <c r="G7" i="6"/>
  <c r="F7" i="6"/>
  <c r="D5" i="6"/>
  <c r="U7" i="6" l="1"/>
  <c r="U8" i="6"/>
  <c r="J9" i="6"/>
  <c r="U9" i="6"/>
  <c r="U10" i="6"/>
  <c r="J11" i="6"/>
  <c r="U11" i="6"/>
  <c r="I9" i="6"/>
  <c r="S9" i="6"/>
  <c r="S10" i="6"/>
  <c r="I11" i="6"/>
  <c r="L12" i="6"/>
  <c r="J7" i="6"/>
  <c r="V9" i="6"/>
  <c r="V10" i="6"/>
  <c r="T8" i="6"/>
  <c r="V8" i="6" s="1"/>
  <c r="B9" i="6"/>
  <c r="S11" i="6"/>
  <c r="V11" i="6" s="1"/>
  <c r="L11" i="6"/>
  <c r="L9" i="6"/>
  <c r="B11" i="6"/>
  <c r="J8" i="6"/>
  <c r="B8" i="6" s="1"/>
  <c r="J10" i="6"/>
  <c r="B10" i="6" s="1"/>
  <c r="T7" i="6"/>
  <c r="S7" i="6"/>
  <c r="V7" i="6" s="1"/>
  <c r="K7" i="6"/>
  <c r="I7" i="6"/>
  <c r="N16" i="6" l="1"/>
  <c r="AA16" i="6"/>
  <c r="B7" i="6"/>
  <c r="L8" i="6"/>
  <c r="L10" i="6"/>
  <c r="C5" i="9"/>
  <c r="B9" i="11" s="1"/>
  <c r="N15" i="6"/>
  <c r="AF6" i="6" s="1"/>
  <c r="S14" i="6"/>
  <c r="L7" i="6"/>
  <c r="X30" i="6"/>
  <c r="AF7" i="6" l="1"/>
  <c r="D18" i="6"/>
  <c r="X34" i="6"/>
  <c r="AG11" i="6"/>
  <c r="D16" i="6"/>
  <c r="B28" i="11"/>
  <c r="C9" i="11"/>
  <c r="C4" i="9"/>
  <c r="B8" i="11" s="1"/>
  <c r="B27" i="11" s="1"/>
  <c r="C27" i="11" s="1"/>
  <c r="B10" i="11"/>
  <c r="B12" i="11" s="1"/>
  <c r="B13" i="11" s="1"/>
  <c r="C13" i="11" s="1"/>
  <c r="C28" i="11"/>
  <c r="B29" i="11"/>
  <c r="B31" i="11" s="1"/>
  <c r="B32" i="11" s="1"/>
  <c r="C32" i="11" s="1"/>
  <c r="I14" i="6"/>
  <c r="D15" i="6"/>
  <c r="F31" i="11"/>
  <c r="F28" i="11"/>
  <c r="F27" i="11"/>
  <c r="F29" i="11"/>
  <c r="C8" i="11"/>
  <c r="J14" i="6"/>
  <c r="AE7" i="6" l="1"/>
  <c r="N18" i="6"/>
  <c r="E1" i="3"/>
  <c r="F3" i="3" s="1"/>
  <c r="AE6" i="6"/>
  <c r="C10" i="11"/>
  <c r="C18" i="9"/>
  <c r="F30" i="11"/>
  <c r="B35" i="11" s="1"/>
  <c r="C17" i="9" s="1"/>
  <c r="D19" i="6" s="1"/>
  <c r="C29" i="11"/>
  <c r="B19" i="6"/>
  <c r="AD8" i="6" s="1"/>
  <c r="C7" i="10"/>
  <c r="I10" i="11" s="1"/>
  <c r="I14" i="11" s="1"/>
  <c r="B35" i="6"/>
  <c r="AD14" i="6" s="1"/>
  <c r="F9" i="11"/>
  <c r="F11" i="11"/>
  <c r="F8" i="11"/>
  <c r="F10" i="11"/>
  <c r="F12" i="11"/>
  <c r="K14" i="6"/>
  <c r="D14" i="6" s="1"/>
  <c r="AE5" i="6" s="1"/>
  <c r="B34" i="11" l="1"/>
  <c r="C16" i="9" s="1"/>
  <c r="N19" i="6" s="1"/>
  <c r="N35" i="6"/>
  <c r="AF8" i="6"/>
  <c r="D35" i="6"/>
  <c r="AE8" i="6"/>
  <c r="D17" i="6"/>
  <c r="F1" i="3"/>
  <c r="F5" i="3"/>
  <c r="F4" i="3"/>
  <c r="F6" i="3"/>
  <c r="F2" i="3"/>
  <c r="B16" i="11"/>
  <c r="B15" i="11"/>
  <c r="C6" i="10" l="1"/>
  <c r="I9" i="11" s="1"/>
  <c r="I13" i="11" s="1"/>
  <c r="I16" i="11" s="1"/>
  <c r="I17" i="11" s="1"/>
  <c r="I18" i="11" s="1"/>
  <c r="AE14" i="6"/>
  <c r="C5" i="10"/>
  <c r="I8" i="11" s="1"/>
  <c r="I12" i="11" s="1"/>
  <c r="AF14" i="6"/>
  <c r="L8" i="11" l="1"/>
  <c r="L12" i="11" s="1"/>
  <c r="L11" i="11"/>
  <c r="I19" i="11"/>
  <c r="L9" i="11"/>
  <c r="L10" i="11"/>
  <c r="L14" i="11"/>
  <c r="M14" i="11" s="1"/>
  <c r="C10" i="10" s="1"/>
  <c r="D32" i="6" s="1"/>
  <c r="AE13" i="6" l="1"/>
  <c r="N34" i="6"/>
  <c r="J10" i="10"/>
  <c r="L18" i="11"/>
  <c r="G10" i="10" s="1"/>
  <c r="L15" i="11"/>
  <c r="M15" i="11" s="1"/>
  <c r="L19" i="11"/>
  <c r="D31" i="6"/>
  <c r="AE12" i="6" s="1"/>
  <c r="I30" i="6"/>
  <c r="M18" i="11" l="1"/>
  <c r="C11" i="10"/>
  <c r="M19" i="11"/>
  <c r="H11" i="10" s="1"/>
  <c r="H10" i="10"/>
  <c r="L20" i="11"/>
  <c r="I10" i="10" s="1"/>
  <c r="J30" i="6"/>
  <c r="N32" i="6" l="1"/>
  <c r="D34" i="6" s="1"/>
  <c r="J11" i="10"/>
  <c r="G11" i="10"/>
  <c r="M20" i="11"/>
  <c r="I11" i="10" s="1"/>
  <c r="K30" i="6"/>
  <c r="D30" i="6" s="1"/>
  <c r="T14" i="6"/>
  <c r="U14" i="6" s="1"/>
  <c r="N14" i="6" s="1"/>
  <c r="D33" i="6" l="1"/>
  <c r="AE11" i="6"/>
  <c r="AF13" i="6"/>
  <c r="S30" i="6"/>
  <c r="N31" i="6"/>
  <c r="N17" i="6"/>
  <c r="A20" i="6" s="1"/>
  <c r="AF5" i="6"/>
  <c r="AF12" i="6" l="1"/>
  <c r="G1" i="3"/>
  <c r="T30" i="6"/>
  <c r="U30" i="6" s="1"/>
  <c r="H2" i="3" l="1"/>
  <c r="H3" i="3"/>
  <c r="H4" i="3"/>
  <c r="H5" i="3"/>
  <c r="H1" i="3"/>
  <c r="N30" i="6"/>
  <c r="N33" i="6" l="1"/>
  <c r="A36" i="6" s="1"/>
  <c r="AF11" i="6"/>
</calcChain>
</file>

<file path=xl/comments1.xml><?xml version="1.0" encoding="utf-8"?>
<comments xmlns="http://schemas.openxmlformats.org/spreadsheetml/2006/main">
  <authors>
    <author>gproietto</author>
  </authors>
  <commentList>
    <comment ref="A2" authorId="0">
      <text>
        <r>
          <rPr>
            <b/>
            <sz val="8"/>
            <color indexed="81"/>
            <rFont val="Tahoma"/>
            <family val="2"/>
          </rPr>
          <t>Seleziona il tuo Gruppo Speleologico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2" authorId="0">
      <text>
        <r>
          <rPr>
            <b/>
            <sz val="8"/>
            <color indexed="81"/>
            <rFont val="Tahoma"/>
            <family val="2"/>
          </rPr>
          <t>Inserire la data di quando sono state effettuate le misure in formato GG/MM/AAAA</t>
        </r>
      </text>
    </comment>
    <comment ref="D3" authorId="0">
      <text>
        <r>
          <rPr>
            <b/>
            <sz val="8"/>
            <color indexed="81"/>
            <rFont val="Tahoma"/>
            <family val="2"/>
          </rPr>
          <t>Scegliere la tipologia
di cavità</t>
        </r>
      </text>
    </comment>
    <comment ref="D4" authorId="0">
      <text>
        <r>
          <rPr>
            <b/>
            <sz val="8"/>
            <color indexed="81"/>
            <rFont val="Tahoma"/>
            <family val="2"/>
          </rPr>
          <t>Inserire il numero di catasto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<sst xmlns="http://schemas.openxmlformats.org/spreadsheetml/2006/main" count="15713" uniqueCount="6493">
  <si>
    <t>Placemark
Code fragment 4</t>
  </si>
  <si>
    <t>&lt;?xml version="1.0" encoding="UTF-8"?&gt;
&lt;kml xmlns="http://earth.google.com/kml/2.0"&gt;
&lt;Document&gt;
   &lt;name&gt;</t>
  </si>
  <si>
    <t xml:space="preserve">   &lt;Placemark&gt;
      &lt;name&gt;</t>
  </si>
  <si>
    <t>&lt;/Document&gt;
&lt;/kml&gt;</t>
  </si>
  <si>
    <t>Placemark
Code fragment 2</t>
  </si>
  <si>
    <t>Placemark
Code fragment 1</t>
  </si>
  <si>
    <t>Placemark
Code fragment 3</t>
  </si>
  <si>
    <t>&lt;/name&gt;</t>
  </si>
  <si>
    <t>File Header
Code fragment 1</t>
  </si>
  <si>
    <t>File Header
Code fragment 2</t>
  </si>
  <si>
    <t>Footer</t>
  </si>
  <si>
    <t>controllo errori</t>
  </si>
  <si>
    <t>Latitudine Nord</t>
  </si>
  <si>
    <t>Longitudine Est</t>
  </si>
  <si>
    <t>Quota ellissoide</t>
  </si>
  <si>
    <t>A</t>
  </si>
  <si>
    <t>"</t>
  </si>
  <si>
    <t>B</t>
  </si>
  <si>
    <t>C</t>
  </si>
  <si>
    <t>D</t>
  </si>
  <si>
    <t>E</t>
  </si>
  <si>
    <t>F</t>
  </si>
  <si>
    <t>risultati</t>
  </si>
  <si>
    <t>gradi minuti secondi</t>
  </si>
  <si>
    <t>gradi minuti decimali</t>
  </si>
  <si>
    <t>gradi decimali</t>
  </si>
  <si>
    <t>&lt;/name&gt;
       &lt;Point&gt;
          &lt;coordinates&gt;</t>
  </si>
  <si>
    <t>&lt;/coordinates&gt;
       &lt;/Point&gt;
      &lt;description&gt;&lt;![CDATA[</t>
  </si>
  <si>
    <t>Formato per link</t>
  </si>
  <si>
    <t>n.</t>
  </si>
  <si>
    <t>provincia</t>
  </si>
  <si>
    <t>comune</t>
  </si>
  <si>
    <t>nome</t>
  </si>
  <si>
    <t>Bari</t>
  </si>
  <si>
    <t>Gravina di Puglia</t>
  </si>
  <si>
    <t xml:space="preserve">Acquedotto di Gravina di Puglia - Complesso Sant'Angelo - Fontana della Stella </t>
  </si>
  <si>
    <t>Monopoli</t>
  </si>
  <si>
    <t>Chiesa-grotta della SS. Trinità in Paterno</t>
  </si>
  <si>
    <t>Chiesa-grotta di Santa Cecilia</t>
  </si>
  <si>
    <t>Cripta del casini Recchia</t>
  </si>
  <si>
    <t>Cripta del castello di Santo Stefano</t>
  </si>
  <si>
    <t>Cripta dell'Acqua di Cristo</t>
  </si>
  <si>
    <t>Cripta della Lama don Angelo</t>
  </si>
  <si>
    <t>Cripta della Madonna del Soccorso</t>
  </si>
  <si>
    <t>Cripta della masseria Iacovella</t>
  </si>
  <si>
    <t>Cripta della masseria Zaccaria</t>
  </si>
  <si>
    <t>Cripta della Villa De Martino-Giannulo</t>
  </si>
  <si>
    <t>Cripta dello Spirito Santo</t>
  </si>
  <si>
    <t>Cripta di Cristo delle Zolle</t>
  </si>
  <si>
    <t>Cripta di Lama Marzone</t>
  </si>
  <si>
    <t>Cripta di Lamalunga</t>
  </si>
  <si>
    <t>Cripta di Palazzo Rendella</t>
  </si>
  <si>
    <t>Cripta di Petracca</t>
  </si>
  <si>
    <t>Cripta di S.Giovanni di Staveta</t>
  </si>
  <si>
    <t>Cripta di S.Maria Amalfitana o dei SS. Giovanni e Nicola</t>
  </si>
  <si>
    <t>Cripta di S.Matteo all'Arena</t>
  </si>
  <si>
    <t>Cripta Madonna della Stella</t>
  </si>
  <si>
    <t>Cripta SS.  Andrea e Procopio</t>
  </si>
  <si>
    <t>Cripta-chiesa di San Leonardo o di S.Benedetto o cripta di S.Michele de Grecis</t>
  </si>
  <si>
    <t>Trappeto della Masseria Spina Piccola</t>
  </si>
  <si>
    <t>Trappeto della Masseria Belvedere</t>
  </si>
  <si>
    <t>Trappeto in contrada Arenazza</t>
  </si>
  <si>
    <t>Capurso</t>
  </si>
  <si>
    <t>Ipogeo di Piazza Gramsci</t>
  </si>
  <si>
    <t>Castellana-Grotte</t>
  </si>
  <si>
    <t>Il Canalone</t>
  </si>
  <si>
    <t>Neviera di S.Nicola di Genna</t>
  </si>
  <si>
    <t>Neviera di Largo Porta Grande</t>
  </si>
  <si>
    <t>Cisterna di Via Bini</t>
  </si>
  <si>
    <t>Conversano</t>
  </si>
  <si>
    <t>Pozzo Tondo</t>
  </si>
  <si>
    <t>Pozzi di Terra Rossa</t>
  </si>
  <si>
    <t>Cunicoli di S.Giuseppe</t>
  </si>
  <si>
    <t>Polignano a Mare</t>
  </si>
  <si>
    <t>Grotta di S.Barbara</t>
  </si>
  <si>
    <t>Ipogeo Manfredi</t>
  </si>
  <si>
    <t>Ipogeo Piazza S.Benedetto</t>
  </si>
  <si>
    <t>Ipogeo di vico Chiangella</t>
  </si>
  <si>
    <t>Madonna del Pozzo</t>
  </si>
  <si>
    <t>Mola di Bari</t>
  </si>
  <si>
    <t>Ipogeo sotto la Chiesa di San Giovanni di Fora</t>
  </si>
  <si>
    <t>Triggiano</t>
  </si>
  <si>
    <t xml:space="preserve">Ipogeo sotto la Chiesa Matrice </t>
  </si>
  <si>
    <t>Chiesa rupestre di S.Michele delle Grotte</t>
  </si>
  <si>
    <t>Chiesa rupestre di San Vito Vecchio alle Fornaci</t>
  </si>
  <si>
    <t>Cripta Tota</t>
  </si>
  <si>
    <t>Chiesa rupestre di S.Andrea</t>
  </si>
  <si>
    <t>Chiesa rupestre di S.Maria degli Angeli</t>
  </si>
  <si>
    <t>Chiesa rupestre di Madonna della Stella</t>
  </si>
  <si>
    <t>Chiesa rupestre della Déesis</t>
  </si>
  <si>
    <t>Galleria della fogna bianca</t>
  </si>
  <si>
    <t>Cantina del Palazzo Orsini</t>
  </si>
  <si>
    <t>Cantina presso la Cattedrale</t>
  </si>
  <si>
    <t>Cantina Via Meucci 10</t>
  </si>
  <si>
    <t>Acquedotto di Pozzo Pateo</t>
  </si>
  <si>
    <t>Acquedotto della Signora</t>
  </si>
  <si>
    <t>Complesso abitativo delle sette camere</t>
  </si>
  <si>
    <t>Porcilaia degli Orsini</t>
  </si>
  <si>
    <t>Cisterna di Viale Orsini</t>
  </si>
  <si>
    <t>Cunicolo sottostante Monastero S.Sofia</t>
  </si>
  <si>
    <t>Cantina Cavallera</t>
  </si>
  <si>
    <t>Chiesa rupestre di S.Basilio</t>
  </si>
  <si>
    <t>Chiesa rupestre di Santa Maria del Chiancone</t>
  </si>
  <si>
    <t>Chiesa rupestre di Sant'Arcangelo</t>
  </si>
  <si>
    <t>Chiesa rupestre I</t>
  </si>
  <si>
    <t>Chiesa rupestre II</t>
  </si>
  <si>
    <t>Chiesa rupestre III</t>
  </si>
  <si>
    <t>Chiesa rupestre IV</t>
  </si>
  <si>
    <t>Chiesa rupestre V</t>
  </si>
  <si>
    <t>Chiesa rupestre VI</t>
  </si>
  <si>
    <t>Chiesa rupestre VII</t>
  </si>
  <si>
    <t>Chiesa rupestre VIII</t>
  </si>
  <si>
    <t>Chiesa rupestre IX</t>
  </si>
  <si>
    <t>Chiesa rupestre X</t>
  </si>
  <si>
    <t>Chiesa rupestre XI</t>
  </si>
  <si>
    <t>Chiesa rupestre XII</t>
  </si>
  <si>
    <t>Complesso rupestre "Parco Santo Stefano"</t>
  </si>
  <si>
    <t>Chiesa rupestre di San Demetrio</t>
  </si>
  <si>
    <t>Chiesa rupestre di Santa Maria La Nova</t>
  </si>
  <si>
    <t>Chiesa rupestre di Santa Maria della Neve</t>
  </si>
  <si>
    <t>BAT</t>
  </si>
  <si>
    <t>Trani</t>
  </si>
  <si>
    <t>Chiesa rupestre di S.Geffa</t>
  </si>
  <si>
    <t>Andria</t>
  </si>
  <si>
    <t>Cripta di S.Margherita</t>
  </si>
  <si>
    <t>Chiesa di Santa Croce</t>
  </si>
  <si>
    <t>Chiesa  di Santa Maria dell'Altomare o S.Sofia</t>
  </si>
  <si>
    <t>Chiesa di S.Maria del Carmine, ex S.Vito</t>
  </si>
  <si>
    <t>Chiesa S.Maria dei Miracoli</t>
  </si>
  <si>
    <t>Laura Gesu di Misericordia</t>
  </si>
  <si>
    <t>Galleria  Ferraricchio</t>
  </si>
  <si>
    <t>Grotta in Via Cavour (ex forno)</t>
  </si>
  <si>
    <t>Frantoio del Vivaio Capitanio</t>
  </si>
  <si>
    <t>Cavità nella Lama di S.Cecilia</t>
  </si>
  <si>
    <t>Cavità di fronte alla Cripta della Masseria Iacovella</t>
  </si>
  <si>
    <t>Frantoio del Casale di S.Procopio</t>
  </si>
  <si>
    <t>Cava grande in località Masseria Pozzo Vivo</t>
  </si>
  <si>
    <t>Frantoio presso Masseria Pozzo Vivo</t>
  </si>
  <si>
    <t>Cavità sotto Masseria Pozzo Vivo</t>
  </si>
  <si>
    <t>Ruvo di Puglia</t>
  </si>
  <si>
    <t>Galleria Mondragone</t>
  </si>
  <si>
    <t>Lecce</t>
  </si>
  <si>
    <t>Acquarica del Capo</t>
  </si>
  <si>
    <t>Trappeto di S. Maria dei Panelli</t>
  </si>
  <si>
    <t>Alessano</t>
  </si>
  <si>
    <t>Macurano A</t>
  </si>
  <si>
    <t>Macurano B</t>
  </si>
  <si>
    <t>Macurano C</t>
  </si>
  <si>
    <t>Macurano D</t>
  </si>
  <si>
    <t>Macurano E</t>
  </si>
  <si>
    <t>Macurano F</t>
  </si>
  <si>
    <t>Macurano G</t>
  </si>
  <si>
    <t>Macurano H</t>
  </si>
  <si>
    <t>Macurano L</t>
  </si>
  <si>
    <t>Trappeto Damiani</t>
  </si>
  <si>
    <t xml:space="preserve">Trappeto De Francesco </t>
  </si>
  <si>
    <t>Trappeto della Mensa Vescovile</t>
  </si>
  <si>
    <t>Trappeto della Principessa, o Panico</t>
  </si>
  <si>
    <t>Trappeto di Carlo Sangiovanni</t>
  </si>
  <si>
    <t>Trappeto di Francesco Sangiovanni</t>
  </si>
  <si>
    <t>Trappeto di Giuseppe Sangiovanni</t>
  </si>
  <si>
    <t>Trappeto di Macurano 1 o "Tarpeto Sauli"</t>
  </si>
  <si>
    <t>Trappeto di Macurano 2</t>
  </si>
  <si>
    <t>Trappeto di Masseria Potenza</t>
  </si>
  <si>
    <t>Trappeto di Masseria Villani</t>
  </si>
  <si>
    <t>Trappeto di Raffaele Sangiovanni</t>
  </si>
  <si>
    <t>Trappeto di Santa Maria</t>
  </si>
  <si>
    <t>Trappeto di via Fosso Muraglie</t>
  </si>
  <si>
    <t>Trappeto di via Rimembranze</t>
  </si>
  <si>
    <t>Trappeto Ferilli, alla strada Porta Terra</t>
  </si>
  <si>
    <t>Trappeto Massarone</t>
  </si>
  <si>
    <t>Trappeto Orsi</t>
  </si>
  <si>
    <t>Trappeto Rizzo</t>
  </si>
  <si>
    <t>Trappeto Romasi, alla strada Sant'Angelo</t>
  </si>
  <si>
    <t>Trappeto Romasi, alla strata Porta Terra</t>
  </si>
  <si>
    <t>Trappeto Santa Lucia</t>
  </si>
  <si>
    <t>Trappeto su via Bari</t>
  </si>
  <si>
    <t>Trappeto su via Vittorio Emanuele</t>
  </si>
  <si>
    <t>Trappeto Torsello</t>
  </si>
  <si>
    <t>Trappito Monache</t>
  </si>
  <si>
    <t>Borgagne</t>
  </si>
  <si>
    <t>Cripta del Trappeto Vecchio</t>
  </si>
  <si>
    <t>Cripta di San Nicola</t>
  </si>
  <si>
    <t>Carmiano</t>
  </si>
  <si>
    <t>Pozzo di Palazzo dei Celestini</t>
  </si>
  <si>
    <t>Carpignano Salentino</t>
  </si>
  <si>
    <t>Cripta di Santa Cristina</t>
  </si>
  <si>
    <t>Casarano</t>
  </si>
  <si>
    <t>Frantoio delle Sette Macine</t>
  </si>
  <si>
    <t>Castrignano del Capo</t>
  </si>
  <si>
    <t>Cripta affrescata di Giuliano</t>
  </si>
  <si>
    <t>Grotta  in località Martina</t>
  </si>
  <si>
    <t>Grotta 1 nel Canale S. Vincenzo</t>
  </si>
  <si>
    <t>Grotta 10 nel Canale S. Vincenzo</t>
  </si>
  <si>
    <t>Grotta 11 nel Canale S. Vincenzo</t>
  </si>
  <si>
    <t>Grotta 12 nel Canale S. Vincenzo</t>
  </si>
  <si>
    <t>Grotta 2 in località Scaledde</t>
  </si>
  <si>
    <t>Grotta 2 nel Canale S. Vincenzo</t>
  </si>
  <si>
    <t>Grotta 3 in località Scaledde</t>
  </si>
  <si>
    <t>Grotta 4 in località Scaledde</t>
  </si>
  <si>
    <t>Grotta 4 nel Canale S. Vincenzo</t>
  </si>
  <si>
    <t>Grotta 5 in località Scaledde</t>
  </si>
  <si>
    <t>Grotta 6 in località Scaledde</t>
  </si>
  <si>
    <t>Grotta 6 nel Canale S. Vincenzo</t>
  </si>
  <si>
    <t>Grotta 7 in località Scaledde</t>
  </si>
  <si>
    <t>Grotta 7 nel Canale S. Vincenzo</t>
  </si>
  <si>
    <t>Grotta 8 nel Canale S. Vincenzo</t>
  </si>
  <si>
    <t>Grotta 9 nel Canale S. Vincenzo</t>
  </si>
  <si>
    <t>Copertino</t>
  </si>
  <si>
    <t>Trozza Li Casimiri 1</t>
  </si>
  <si>
    <t>Corigliano d'Otranto</t>
  </si>
  <si>
    <t>Ipogei del Castello di Corigliano</t>
  </si>
  <si>
    <t>Cutrofiano</t>
  </si>
  <si>
    <t>Cripta in località S.Giovanni</t>
  </si>
  <si>
    <t>Gagliano del Capo</t>
  </si>
  <si>
    <t>Cripta di S. Apollonia</t>
  </si>
  <si>
    <t>Gallipoli</t>
  </si>
  <si>
    <t>Formale delle Fontanelle</t>
  </si>
  <si>
    <t>Formale di S. Leonardo</t>
  </si>
  <si>
    <t>Giurdignano</t>
  </si>
  <si>
    <t>Cripta di San Salvatore</t>
  </si>
  <si>
    <t>Cava ipogea nei pressi di Palazzo Bobò</t>
  </si>
  <si>
    <t>Matino</t>
  </si>
  <si>
    <t>Ipogei del Palazzo Marchesale di Matino</t>
  </si>
  <si>
    <t>Melissano</t>
  </si>
  <si>
    <t>Trappeto Le Grotte</t>
  </si>
  <si>
    <t>Nardò</t>
  </si>
  <si>
    <t>Cisterne in contrada Impestati</t>
  </si>
  <si>
    <t>Condotto del Convento dell'Incoronata</t>
  </si>
  <si>
    <t>Condotto della chiesa dei SS. Medici</t>
  </si>
  <si>
    <t>Cripta di S. Antonio Abate o S. Antonio di fuori</t>
  </si>
  <si>
    <t>Frantoio nel territorio di Nardò</t>
  </si>
  <si>
    <t>Ipogeo della Cattedrale</t>
  </si>
  <si>
    <t>Trozza Ciminale</t>
  </si>
  <si>
    <t>Trozza Cristallo</t>
  </si>
  <si>
    <t>Trozza Curiddhu</t>
  </si>
  <si>
    <t>Trozza di Masseria Curàno</t>
  </si>
  <si>
    <t>Trozza di Masseria Due Aie</t>
  </si>
  <si>
    <t>Trozza Scraceta</t>
  </si>
  <si>
    <t>Trozza Zanzara</t>
  </si>
  <si>
    <t>Ortelle</t>
  </si>
  <si>
    <t>Cripta della Madonna della Grotta</t>
  </si>
  <si>
    <t>Otranto</t>
  </si>
  <si>
    <t>Acquedotto di Carlo Magno</t>
  </si>
  <si>
    <t>Cripta di S. Angelo</t>
  </si>
  <si>
    <t>Cripta di S. Giovanni</t>
  </si>
  <si>
    <t>Ipogeo di Torre Pinta</t>
  </si>
  <si>
    <t>Patù</t>
  </si>
  <si>
    <t>Cripta di S. Elia</t>
  </si>
  <si>
    <t>Grotta 1 in località Vereto</t>
  </si>
  <si>
    <t>Grotta 2 in località Vereto</t>
  </si>
  <si>
    <t>Grotta 3 in località Vereto</t>
  </si>
  <si>
    <t>Grotta 4 in località Vereto</t>
  </si>
  <si>
    <t>Grotta 5 in località Vereto</t>
  </si>
  <si>
    <t>Grotta 6 in località Vereto</t>
  </si>
  <si>
    <t>Grotta dei Tarantini</t>
  </si>
  <si>
    <t>Poggiardo</t>
  </si>
  <si>
    <t>Cripta dei Santi Stefani</t>
  </si>
  <si>
    <t>Cripta di S. Maria</t>
  </si>
  <si>
    <t>Presicce</t>
  </si>
  <si>
    <t>Cripta di San Mauro</t>
  </si>
  <si>
    <t>Trappeto Arditi</t>
  </si>
  <si>
    <t>Trappeto di Piazza del Popolo 1</t>
  </si>
  <si>
    <t>Trappeto di Piazza del Popolo 2</t>
  </si>
  <si>
    <t>Trappeto di Piazza del Popolo 3</t>
  </si>
  <si>
    <t>Trappeto di Piazza del Popolo 4</t>
  </si>
  <si>
    <t>Trappeto di Piazza del Popolo 5</t>
  </si>
  <si>
    <t>Trappeto di Piazza del Popolo 6</t>
  </si>
  <si>
    <t>Trappeto di Piazza Villani o Giannelli</t>
  </si>
  <si>
    <t>Trappeto Sant'Anna</t>
  </si>
  <si>
    <t>Trappeto Soronzi</t>
  </si>
  <si>
    <t>Trappeto sotto la colonna di Sant'Andrea</t>
  </si>
  <si>
    <t>Trappeto su Corso Italia</t>
  </si>
  <si>
    <t>Trappeto su Via Castello</t>
  </si>
  <si>
    <t>Trappeto su Via Cavour</t>
  </si>
  <si>
    <t>Trappeto su Via E. Arditi</t>
  </si>
  <si>
    <t>Trappeto su Via Gramsci 1</t>
  </si>
  <si>
    <t>Trappeto su Via Gramsci 2</t>
  </si>
  <si>
    <t>Trappeto su Via Gramsci 3</t>
  </si>
  <si>
    <t>Trappeto su Via Roma</t>
  </si>
  <si>
    <t>Trappeto Villani 1</t>
  </si>
  <si>
    <t>Trappeto Villani 2</t>
  </si>
  <si>
    <t>Salve</t>
  </si>
  <si>
    <t>Cripta anonima del Canale Fano</t>
  </si>
  <si>
    <t>Grotta 1 del Canale Fano</t>
  </si>
  <si>
    <t>Grotta 2 del Canale Fano</t>
  </si>
  <si>
    <t>Sanarica</t>
  </si>
  <si>
    <t>Cripta di S. Maria Assunta</t>
  </si>
  <si>
    <t>Santa Cesàrea</t>
  </si>
  <si>
    <t>Canale di Cerfignano</t>
  </si>
  <si>
    <t>Uggiano La Chiesa</t>
  </si>
  <si>
    <t>Cripta di S. Elena o di S. Solomo</t>
  </si>
  <si>
    <t>Veglie</t>
  </si>
  <si>
    <t>Trozza di Masseria Casa Porcara</t>
  </si>
  <si>
    <t>Altamura</t>
  </si>
  <si>
    <t>Cisterna della Cattedrale</t>
  </si>
  <si>
    <t>San Michele delle Grotte</t>
  </si>
  <si>
    <t>Cripta del Crocifisso</t>
  </si>
  <si>
    <t>Cripta di Fornello</t>
  </si>
  <si>
    <t>Cisterna del Casale di Jesce</t>
  </si>
  <si>
    <t>Cripta di Jesce</t>
  </si>
  <si>
    <t>Grotta n1</t>
  </si>
  <si>
    <t>Grotta n2</t>
  </si>
  <si>
    <t>Grotta n3</t>
  </si>
  <si>
    <t>Grotte di S.Tommaso</t>
  </si>
  <si>
    <t>Tomba a Grotticella</t>
  </si>
  <si>
    <t>Taranto</t>
  </si>
  <si>
    <t xml:space="preserve">Mottola </t>
  </si>
  <si>
    <t>Cripta di San Basilio o del Duca di Martina</t>
  </si>
  <si>
    <t>Chiesa rupestre di Sant'Angelo di Casalrotto</t>
  </si>
  <si>
    <t>Chiesa rupestre di San Nicola di Casalrotto</t>
  </si>
  <si>
    <t>Cripta di San Cesario di Casalrotto</t>
  </si>
  <si>
    <t>Cripta di Sant'Apollonia di Casalrotto</t>
  </si>
  <si>
    <t>Cripta di Santa Margherita di Casalrotto</t>
  </si>
  <si>
    <t>Cripta di San Giorgio di Casalrotto</t>
  </si>
  <si>
    <t>Cappella-Cripta di Santa Maria del Carmine</t>
  </si>
  <si>
    <t>Chiesa rupestre di San Gregorio Magno</t>
  </si>
  <si>
    <t>Cripta della Madonna Nera</t>
  </si>
  <si>
    <t>Chiesa rupestre della Madonna delle Sette Lampade</t>
  </si>
  <si>
    <t>Cripta di Sant'Angelo Veterano</t>
  </si>
  <si>
    <t>Cripta sotto Masseria Semeraro</t>
  </si>
  <si>
    <t>Cripta di San Domenico</t>
  </si>
  <si>
    <t>Cripta di Santa Croce</t>
  </si>
  <si>
    <t>Cripta di San Sabino</t>
  </si>
  <si>
    <t>1° Cripta di San Vito</t>
  </si>
  <si>
    <t>2° Cripta di San Vito</t>
  </si>
  <si>
    <t>3° Cripta di San Vito</t>
  </si>
  <si>
    <t>Cripta delle Nove Croci Greche</t>
  </si>
  <si>
    <t>Chiesa grande rupestre di Petruscio</t>
  </si>
  <si>
    <t>Cripta di Santa Croce Capitata di Petruscio</t>
  </si>
  <si>
    <t>Cripta del Disco del Sole di Petruscio</t>
  </si>
  <si>
    <t>Cripta Santa Maria della Serra</t>
  </si>
  <si>
    <t>Cripta di Nandolfo</t>
  </si>
  <si>
    <t>Cripta della Gravina di S.Marco</t>
  </si>
  <si>
    <t>Cripta di San Vito a "I tre pozzi"</t>
  </si>
  <si>
    <t>Ginosa</t>
  </si>
  <si>
    <t>1° Chiesa rupestre di S. Sofia</t>
  </si>
  <si>
    <t>2° Chiesa rupestre di S. Sofia</t>
  </si>
  <si>
    <t>Chiesa rupestre di Santa Barbara</t>
  </si>
  <si>
    <t>Chiesa rupestre di San Marco</t>
  </si>
  <si>
    <t>Cripta di Santa Caterina</t>
  </si>
  <si>
    <t>Chiesa rupestre di Santa Domenica</t>
  </si>
  <si>
    <t>Chiesa rupestre di San Bartolomeo</t>
  </si>
  <si>
    <t>Chiesa rupestre di "Ecce Homo"</t>
  </si>
  <si>
    <t>Chiesa rupestre Anonima</t>
  </si>
  <si>
    <t>Chiesa rupestre "a pianta ogiva"</t>
  </si>
  <si>
    <t>Chiesa rupestre di San Vito Vecchio</t>
  </si>
  <si>
    <t>Chiesa rupestre "a Capanna"</t>
  </si>
  <si>
    <t>Chiesa rupestre dei santi Medici</t>
  </si>
  <si>
    <t>Chiesa rupestre di San Leonardo</t>
  </si>
  <si>
    <t>Chiesa rupestre di San Pietro nel frantoio</t>
  </si>
  <si>
    <t>Laterza</t>
  </si>
  <si>
    <t>1° Chiesa rupestre di San Giacomo</t>
  </si>
  <si>
    <t>2° Chiesa rupestre di San Giacomo</t>
  </si>
  <si>
    <t>Chiesa rupestre di San Giorgio</t>
  </si>
  <si>
    <t>Chiesa rupestre di San Lorenzo</t>
  </si>
  <si>
    <t>Chiesa rupestre di Cristo Giudice</t>
  </si>
  <si>
    <t>Chiesa rupestre di Mater Domini</t>
  </si>
  <si>
    <t>Chiesa rupestre di Sant'Antonio del Fuoco</t>
  </si>
  <si>
    <t xml:space="preserve">Cripta di Sant'Antonio </t>
  </si>
  <si>
    <t>Cripta Madonna delle Rose</t>
  </si>
  <si>
    <t>1° Chiesa rupestre di Santa Caterina</t>
  </si>
  <si>
    <t>2° Chiesa rupestre di Santa Caterina</t>
  </si>
  <si>
    <t>Massafra</t>
  </si>
  <si>
    <t>Cripta inferiore della Madonna della Scala</t>
  </si>
  <si>
    <t>Chiesa rupestre Madonna della Buona Nuova</t>
  </si>
  <si>
    <t>Chiesa rupestre di Sant'Antonio Abate</t>
  </si>
  <si>
    <t>Chiesa rupestre della Candelora</t>
  </si>
  <si>
    <t>Chiesa rupestre di Santa Marina</t>
  </si>
  <si>
    <t>Chiesa rupestre di San Biagio</t>
  </si>
  <si>
    <t>Cripta di Sant' Oronzo</t>
  </si>
  <si>
    <t>Cripta di San Felice</t>
  </si>
  <si>
    <t>Cripta di Santa Maria di Costantinopoli</t>
  </si>
  <si>
    <t>Chiesa rupestre di Santa Lucia</t>
  </si>
  <si>
    <t>Cripta di San Simeone in Famosa</t>
  </si>
  <si>
    <t>Chiesa rupestre di Sant'Angelo in "Torella"</t>
  </si>
  <si>
    <t>Chiesa rupestre San Simine</t>
  </si>
  <si>
    <t>Chiesa-Cripta dell'Eremita</t>
  </si>
  <si>
    <t>Cripta Madonna delle Grazie</t>
  </si>
  <si>
    <t>Cripta di Mater Domini</t>
  </si>
  <si>
    <t>Chiesa rupestre Madonna delle Rose</t>
  </si>
  <si>
    <t>1° Chiesa rupestre di Panareddozza</t>
  </si>
  <si>
    <t>2° Chiesa rupestre di Panareddozza</t>
  </si>
  <si>
    <t>Palagianello</t>
  </si>
  <si>
    <t>Cripta dei Santi Eremitici</t>
  </si>
  <si>
    <t>Cripta di Santa Lucia</t>
  </si>
  <si>
    <t>Chiesa rupestre di San Gerolamo</t>
  </si>
  <si>
    <t>Chiesa rupestre di Sant'Andrea</t>
  </si>
  <si>
    <t>Chiesa rupestre di "Serra Pizzuta"</t>
  </si>
  <si>
    <t>Chiesa rupestre di "Jazzo Rivolta"</t>
  </si>
  <si>
    <t>Chiesa rupestre della Pendice Est</t>
  </si>
  <si>
    <t>Crispiano</t>
  </si>
  <si>
    <t>Cripta dei Santi Crispo e Crispiniano</t>
  </si>
  <si>
    <t>Cripta dei Santi Pietro e Paolo</t>
  </si>
  <si>
    <t>Cripta di San Paolo l'Eremita</t>
  </si>
  <si>
    <t>Cripta di San Simone</t>
  </si>
  <si>
    <t>Cripta Pozzo Carucci</t>
  </si>
  <si>
    <t>Castellaneta</t>
  </si>
  <si>
    <t>Cripta del Padre Eterno</t>
  </si>
  <si>
    <t>1° Cripta di Santo Stefano</t>
  </si>
  <si>
    <t>2° Cripta di Santo Stefano</t>
  </si>
  <si>
    <t>3° Cripta di Santo Stefano</t>
  </si>
  <si>
    <t>Cripta in località Ovile Vecchio</t>
  </si>
  <si>
    <t>Cripta di Mater Christi</t>
  </si>
  <si>
    <t>Chiesa rupestre di Santa Maria del Porto</t>
  </si>
  <si>
    <t>Cripta in località Soccorso</t>
  </si>
  <si>
    <t>Cripta di Santa Maria del Pesco</t>
  </si>
  <si>
    <t>Cripta delle Matine</t>
  </si>
  <si>
    <t>Brindisi</t>
  </si>
  <si>
    <t>Fasano</t>
  </si>
  <si>
    <t>Cripta di San Lorenzo</t>
  </si>
  <si>
    <t>Cripta di San Basilio</t>
  </si>
  <si>
    <t>Cripta di San Giovanni</t>
  </si>
  <si>
    <t>Cripta di Lama d'Antico</t>
  </si>
  <si>
    <t>Cripta di San Marco</t>
  </si>
  <si>
    <t>Cripta di Santa Vigilia</t>
  </si>
  <si>
    <t>Grottaglie</t>
  </si>
  <si>
    <t>Grotta della Piscina</t>
  </si>
  <si>
    <t>Tomba di Casalpiccolo</t>
  </si>
  <si>
    <t>Cisterna1 del consiglio</t>
  </si>
  <si>
    <t>Chiesa Cripta San Biagio</t>
  </si>
  <si>
    <t>Grotta1 Cripta s.Biagio</t>
  </si>
  <si>
    <t>Grotta2 Cripta s.Biagio</t>
  </si>
  <si>
    <t>Grotta3 Cripta s.Biagio</t>
  </si>
  <si>
    <t>Cisterna2 del Consiglio</t>
  </si>
  <si>
    <t>Grotta del Consiglio</t>
  </si>
  <si>
    <t>Grotta1 del Consiglio</t>
  </si>
  <si>
    <t>Grotta2 del Consiglio</t>
  </si>
  <si>
    <t>Grotta dell'Elefante</t>
  </si>
  <si>
    <t>Grotta 1 dell'Elefante</t>
  </si>
  <si>
    <t>Cisterna di Casalpiccolo</t>
  </si>
  <si>
    <t>Grotta 1 DonSturzo</t>
  </si>
  <si>
    <t>Grotta 2 DonSturzo</t>
  </si>
  <si>
    <t>Grotta 3 DonSturzo</t>
  </si>
  <si>
    <t>Grotta 4 DonSturzo</t>
  </si>
  <si>
    <t>Cisterna DonSturzo</t>
  </si>
  <si>
    <t>Grotta del frigorifero</t>
  </si>
  <si>
    <t>Cisterna delle felci</t>
  </si>
  <si>
    <t>Cisterna delle Vasche</t>
  </si>
  <si>
    <t>Grotta della Ferrovia</t>
  </si>
  <si>
    <t>Grotta piccola del carrubo</t>
  </si>
  <si>
    <t>Grotta grande del carrubo</t>
  </si>
  <si>
    <t>Grotta della Finestra</t>
  </si>
  <si>
    <t>Grottone dell'ortica</t>
  </si>
  <si>
    <t>Cisterna del grottone</t>
  </si>
  <si>
    <t>Grottone del muretto</t>
  </si>
  <si>
    <t>Bottega Caretta</t>
  </si>
  <si>
    <t>Bottega Carrieri</t>
  </si>
  <si>
    <t>Bottega Bonfrate 4</t>
  </si>
  <si>
    <t>Pozzonero corsica 60</t>
  </si>
  <si>
    <t>Cisterna via Pignatelli 14 E</t>
  </si>
  <si>
    <t>Cisterna via Corsica 62</t>
  </si>
  <si>
    <t>Cripta chiesa del Carmine</t>
  </si>
  <si>
    <t>Cisterna Caraglio 97</t>
  </si>
  <si>
    <t>Pozzonero Pignatelli 14</t>
  </si>
  <si>
    <t>Pozzonero Pignatelli 16</t>
  </si>
  <si>
    <t>Cisterna Corsica 18</t>
  </si>
  <si>
    <t>Grotta del bottaio</t>
  </si>
  <si>
    <t>Bottega Bonfrate 1</t>
  </si>
  <si>
    <t>Garage Vestita</t>
  </si>
  <si>
    <t>Bottega Fornaro</t>
  </si>
  <si>
    <t>Bottega Carriero 1</t>
  </si>
  <si>
    <t>Bottega Morrone</t>
  </si>
  <si>
    <t>Grotta del Saponaro</t>
  </si>
  <si>
    <t>Bottega Vestita</t>
  </si>
  <si>
    <t>Bottega Pinca</t>
  </si>
  <si>
    <t>Frantoio Fornaro</t>
  </si>
  <si>
    <t>Bottega Dormiente</t>
  </si>
  <si>
    <t>Frantoio Fasano 2</t>
  </si>
  <si>
    <t>Bottega 3M</t>
  </si>
  <si>
    <t>Bottega Sommavilla</t>
  </si>
  <si>
    <t>Bottega L'Assainato</t>
  </si>
  <si>
    <t>Bottega Carriero 2</t>
  </si>
  <si>
    <t>Bottega Bonfrate 2</t>
  </si>
  <si>
    <t>Bottega Fasano Giuseppe</t>
  </si>
  <si>
    <t>Bottega Fasano Gaetano 1</t>
  </si>
  <si>
    <t>Bottega Fasano Gaetano 2</t>
  </si>
  <si>
    <t>Bottega Del Monaco</t>
  </si>
  <si>
    <t>Bottega Patronelli</t>
  </si>
  <si>
    <t>Bottega 2DN</t>
  </si>
  <si>
    <t>Bottega Fasano Nicola</t>
  </si>
  <si>
    <t>Bottega Bonfrate 3</t>
  </si>
  <si>
    <t>Bottega del Cotto</t>
  </si>
  <si>
    <t xml:space="preserve">Cisterna Corsica </t>
  </si>
  <si>
    <t>Grotta del mago</t>
  </si>
  <si>
    <t>Grotta Fullonese 1</t>
  </si>
  <si>
    <t>Grotta Fullonese 2</t>
  </si>
  <si>
    <t>Grotta Fullonese 3</t>
  </si>
  <si>
    <t>Grotta Fullonese 4</t>
  </si>
  <si>
    <t>Grotta Fullonese 5</t>
  </si>
  <si>
    <t>Grotta Fullonese 6</t>
  </si>
  <si>
    <t>Grotta Fullonese 7</t>
  </si>
  <si>
    <t>Grotta Fullonese 8</t>
  </si>
  <si>
    <t>Grotta Fullonese 9</t>
  </si>
  <si>
    <t>Chiesa SS Pietro e Paolo</t>
  </si>
  <si>
    <t>Cisternone Fullonese</t>
  </si>
  <si>
    <t>Grotta del cuore</t>
  </si>
  <si>
    <t>Grotta dell'oleandro</t>
  </si>
  <si>
    <t>Grotta Sentiero</t>
  </si>
  <si>
    <t>Cisterna Paolotti</t>
  </si>
  <si>
    <t>Frantoio Paolotti</t>
  </si>
  <si>
    <t>Neviera Spartivento</t>
  </si>
  <si>
    <t>Conigliera Spartivento</t>
  </si>
  <si>
    <t>Grotta delle Arnie</t>
  </si>
  <si>
    <t>Cisterna delle Arnie</t>
  </si>
  <si>
    <t>Grotta del rosmarino</t>
  </si>
  <si>
    <t>Cisterna della Specchia</t>
  </si>
  <si>
    <t>Grotta 2 scalinate</t>
  </si>
  <si>
    <t>Grotta dei Fossili</t>
  </si>
  <si>
    <t>Grotta della Croce</t>
  </si>
  <si>
    <t>Cisterna del Pendio</t>
  </si>
  <si>
    <t>Grotta degli Anelli</t>
  </si>
  <si>
    <t>Grotta della Nicchia Incompiuta</t>
  </si>
  <si>
    <t>Grotta delle Api</t>
  </si>
  <si>
    <t>Grotta dello Scarabeo</t>
  </si>
  <si>
    <t>Grotta delle Croci</t>
  </si>
  <si>
    <t>Grotta  Fredda</t>
  </si>
  <si>
    <t>Frantoio Corte Maggiore</t>
  </si>
  <si>
    <t>Grotta Masseria Corte Maggiore</t>
  </si>
  <si>
    <t>Frantoio Monti del duca</t>
  </si>
  <si>
    <t>Grotta dei Traini</t>
  </si>
  <si>
    <t>Grotta ex osservatorio</t>
  </si>
  <si>
    <t>Pozzo Ingegna</t>
  </si>
  <si>
    <t>Casa Fortezza</t>
  </si>
  <si>
    <t>Grotta Sentinella 1</t>
  </si>
  <si>
    <t>Grotta Sentinella 2</t>
  </si>
  <si>
    <t>Grotta Sentinella 3</t>
  </si>
  <si>
    <t>Grotta Sentinella 4</t>
  </si>
  <si>
    <t>Grotta Affluente Destro</t>
  </si>
  <si>
    <t>Grotta Farmacia</t>
  </si>
  <si>
    <t>Cisterna Abete</t>
  </si>
  <si>
    <t>Giardini pensili</t>
  </si>
  <si>
    <t>Grotta del Camino grande</t>
  </si>
  <si>
    <t>Grotta del Fungo</t>
  </si>
  <si>
    <t>Grotta Simposio</t>
  </si>
  <si>
    <t>Grotta Neviera</t>
  </si>
  <si>
    <t>Grotta Medioevale 1</t>
  </si>
  <si>
    <t>Grotta Medioevale 2</t>
  </si>
  <si>
    <t>Grotta Medioevale 3</t>
  </si>
  <si>
    <t>Grotta Medioevale 4</t>
  </si>
  <si>
    <t>Cripta Minore</t>
  </si>
  <si>
    <t>Grotta Criptogrammi</t>
  </si>
  <si>
    <t>Grotta falsa Cripta</t>
  </si>
  <si>
    <t>Grotta Masseria 1</t>
  </si>
  <si>
    <t>Grotta Masseria 2</t>
  </si>
  <si>
    <t>Grotta Masseria 3</t>
  </si>
  <si>
    <t>Grotta Masseria 4</t>
  </si>
  <si>
    <t>Grotta Masseria 5</t>
  </si>
  <si>
    <t>Cripta Maggiore</t>
  </si>
  <si>
    <t>Grotta Cenobio</t>
  </si>
  <si>
    <t>Grotta 3 Ingressi</t>
  </si>
  <si>
    <t>Grotta casale 1</t>
  </si>
  <si>
    <t>Grotta casale 2</t>
  </si>
  <si>
    <t>Grotta casale 3</t>
  </si>
  <si>
    <t>Grotta Ingresso cava</t>
  </si>
  <si>
    <t>Grotta Caprarica 1</t>
  </si>
  <si>
    <t>Grotta Caprarica 2</t>
  </si>
  <si>
    <t>Grotta Masseria cap1</t>
  </si>
  <si>
    <t>Grotta Masseria cap2</t>
  </si>
  <si>
    <t>Grotta Masseria cap3</t>
  </si>
  <si>
    <t xml:space="preserve">Grotta Vicentino 1 </t>
  </si>
  <si>
    <t>Grotta Vicentino 2</t>
  </si>
  <si>
    <t>Grotta Vicentino 3</t>
  </si>
  <si>
    <t>Grotta Croce Galeasi</t>
  </si>
  <si>
    <t>Montemesola</t>
  </si>
  <si>
    <t>Frantoio Marchese</t>
  </si>
  <si>
    <t>Frantoio Masseria Lella</t>
  </si>
  <si>
    <t xml:space="preserve">Leporano </t>
  </si>
  <si>
    <t>Cisternone castello</t>
  </si>
  <si>
    <t>Pulsano</t>
  </si>
  <si>
    <t>Frantoio Cappuccio</t>
  </si>
  <si>
    <t>Frantoio Gia Quinzo</t>
  </si>
  <si>
    <t>Pozzo Ingegna Le Tomaie</t>
  </si>
  <si>
    <t>Ingegna delle arcate</t>
  </si>
  <si>
    <t>Torricella</t>
  </si>
  <si>
    <t>Cripta della Trinità</t>
  </si>
  <si>
    <t>San Giorgio Jonico</t>
  </si>
  <si>
    <t>Lizzano</t>
  </si>
  <si>
    <t>Frantoio Tommasi</t>
  </si>
  <si>
    <t>Frantoio Fiera</t>
  </si>
  <si>
    <t>Ingegna dell'angolo</t>
  </si>
  <si>
    <t>San Vito dei Normanni</t>
  </si>
  <si>
    <t>Pozzo Tancredi</t>
  </si>
  <si>
    <t>Grotta S. Angelo</t>
  </si>
  <si>
    <t>Grotta Porvica</t>
  </si>
  <si>
    <t>Grotte Luogovivo</t>
  </si>
  <si>
    <t>Tomba a grotticella di Luogovivo</t>
  </si>
  <si>
    <t>Grotta Le Fontane</t>
  </si>
  <si>
    <t>Sorgente Le Fontane</t>
  </si>
  <si>
    <t>Tomba a grotticella Torre Castelluccia</t>
  </si>
  <si>
    <t>Faggiano</t>
  </si>
  <si>
    <t>Grotta Giacchetta</t>
  </si>
  <si>
    <t>Taranto - Leporano</t>
  </si>
  <si>
    <t>acquedotto di Saturo</t>
  </si>
  <si>
    <t>Insediamento rupestre Tramuntone</t>
  </si>
  <si>
    <t>Leporano</t>
  </si>
  <si>
    <t>Cunicolo villa di Saturo</t>
  </si>
  <si>
    <t>Santuario della Ninfa Satyria</t>
  </si>
  <si>
    <t>Le Grottaglie</t>
  </si>
  <si>
    <t>Insediam. rupestre di Saturo</t>
  </si>
  <si>
    <t>Tomba a grotticella di P. Pirrone</t>
  </si>
  <si>
    <t>Grotte di Saturo</t>
  </si>
  <si>
    <t>Canaletta Saturo</t>
  </si>
  <si>
    <t>Casa-grotta</t>
  </si>
  <si>
    <t>Galleria Blandamura</t>
  </si>
  <si>
    <t>Cave di Saturo</t>
  </si>
  <si>
    <t>Tomba a grotticella di valle della Lama</t>
  </si>
  <si>
    <t>Grotte Saimbò</t>
  </si>
  <si>
    <t>Grotta S. Francesco</t>
  </si>
  <si>
    <t>Tomba a grotticella S. Giovanni</t>
  </si>
  <si>
    <t>Tomba a grotticella Fornovecchio</t>
  </si>
  <si>
    <t>Roccaforzata</t>
  </si>
  <si>
    <t>Monte S. Elia</t>
  </si>
  <si>
    <t>Trappeto Monte</t>
  </si>
  <si>
    <t>Tomba a grotticella di Loc. Serro</t>
  </si>
  <si>
    <t>Chiesa Monte</t>
  </si>
  <si>
    <t>Cave Monte</t>
  </si>
  <si>
    <t>Monte d'Oro</t>
  </si>
  <si>
    <t>Grotte Cimino</t>
  </si>
  <si>
    <t>Avetrana</t>
  </si>
  <si>
    <t>Caverna dell'Erba</t>
  </si>
  <si>
    <t>Grotta delle Volpi</t>
  </si>
  <si>
    <t>Cava in località S.Gregorio</t>
  </si>
  <si>
    <t>Martina Franca</t>
  </si>
  <si>
    <t>Neviera di Monte Tullio</t>
  </si>
  <si>
    <t>Statte</t>
  </si>
  <si>
    <t>Acquedotto del Triglio</t>
  </si>
  <si>
    <t>Cava Rene</t>
  </si>
  <si>
    <t>Cava Rene "Vecchia coltivazione"</t>
  </si>
  <si>
    <t>Cava Cristallino</t>
  </si>
  <si>
    <t>Cava S.Antonio</t>
  </si>
  <si>
    <t>Rifugio antiaereo sottostante la Villa Comunale</t>
  </si>
  <si>
    <t>Rete pluviale sotto l'anfiteatro di Lecce</t>
  </si>
  <si>
    <t>Castrì di Lecce</t>
  </si>
  <si>
    <t>Trappeto ipogeo di Piazza caduti</t>
  </si>
  <si>
    <t>Foggia di Contrada S.Stefano</t>
  </si>
  <si>
    <t>Cripta di S.Cleto</t>
  </si>
  <si>
    <t>Foggia</t>
  </si>
  <si>
    <t>Vieste</t>
  </si>
  <si>
    <t>Miniera della Defensola</t>
  </si>
  <si>
    <t>San Giovanni Rotondo</t>
  </si>
  <si>
    <t>Miniera di bauxite della Montecatini</t>
  </si>
  <si>
    <t>Tufara di S.Lucia</t>
  </si>
  <si>
    <t>Discenderia Ovest delle Torretta della Miniera Montecatini</t>
  </si>
  <si>
    <t>Discenderia Est delle Torretta della Miniera Montecatini</t>
  </si>
  <si>
    <t>Coltivazione di Donna Stella</t>
  </si>
  <si>
    <t>Manfredonia</t>
  </si>
  <si>
    <t>Tufara ipogea di Monte Aquilone n. 1</t>
  </si>
  <si>
    <t>Tufara ipogea di Monte Aquilone n. 2</t>
  </si>
  <si>
    <t>Apricena</t>
  </si>
  <si>
    <t>Tufara ipogea di Apricena</t>
  </si>
  <si>
    <t>Ipogeo Capparelli n.1</t>
  </si>
  <si>
    <t>Ipogeo Capparelli n.2</t>
  </si>
  <si>
    <t>Ipogeo Capparelli n.3</t>
  </si>
  <si>
    <t>Ipogeo Capparelli n.4</t>
  </si>
  <si>
    <t>Ipogeo Capparelli n.5</t>
  </si>
  <si>
    <t>Ipogeo Capparelli n.6</t>
  </si>
  <si>
    <t>Ipogeo Capparelli n.7</t>
  </si>
  <si>
    <t>Ipogeo Capparelli n.8</t>
  </si>
  <si>
    <t>Ipogeo Capparelli n.9</t>
  </si>
  <si>
    <t>Ipogeo Minonno</t>
  </si>
  <si>
    <t>Ipogeo Scoppa n.1</t>
  </si>
  <si>
    <t>Ipogeo Scoppa n.2</t>
  </si>
  <si>
    <t>Ipogeo S.Maria Regina n.1</t>
  </si>
  <si>
    <t>Ipogeo S.Maria Regina n.2</t>
  </si>
  <si>
    <t>Bovino</t>
  </si>
  <si>
    <t>Grotta dei Porcili</t>
  </si>
  <si>
    <t>Grotta Spagnola</t>
  </si>
  <si>
    <t>Cripta di S.Nicola n.1</t>
  </si>
  <si>
    <t>Cripta di S.Nicola n.2</t>
  </si>
  <si>
    <t>Cripta di S.Nicola n.3</t>
  </si>
  <si>
    <t>Cripta di S.Nicola n.4</t>
  </si>
  <si>
    <t>Ipogeo "La Salata" n.1</t>
  </si>
  <si>
    <t>Ipogeo "La Salata" n.2</t>
  </si>
  <si>
    <t>Ipogeo "La Salata" n.3</t>
  </si>
  <si>
    <t>Ipogeo "La Salata" n.4</t>
  </si>
  <si>
    <t>Ipogeo "La Salata" n.5</t>
  </si>
  <si>
    <t>Ipogeo "La Salata" n.6</t>
  </si>
  <si>
    <t>Ipogeo "La Salata" n.7</t>
  </si>
  <si>
    <t>Cisternino</t>
  </si>
  <si>
    <t>Frantoio ipogeo di Martellato</t>
  </si>
  <si>
    <t>Locorotondo</t>
  </si>
  <si>
    <t>Neviera del Barone</t>
  </si>
  <si>
    <t>Cripta di S. Tecla n. 1</t>
  </si>
  <si>
    <t>Cripta di S. Tecla n. 2</t>
  </si>
  <si>
    <t>Ipogeo di Caprarezza</t>
  </si>
  <si>
    <t>Ipogeo urbano - Piazza S.Domenico</t>
  </si>
  <si>
    <t>Ipogeo urbano - Viale Maestri "Palazzo Tortorelli"</t>
  </si>
  <si>
    <t>Ipogeo urbano - Via S.Domenico - Piazza Purgatorio</t>
  </si>
  <si>
    <t>Ipogeo urbano  - Via Arpi - Chiesa di S.Agostino</t>
  </si>
  <si>
    <t>Pozzo della Chiesa dei Morti o del Purgatorio</t>
  </si>
  <si>
    <t>Vico del Gargano</t>
  </si>
  <si>
    <t>Ipogeo di Monte Pucci n.1</t>
  </si>
  <si>
    <t>Ipogeo di Monte Pucci n.2</t>
  </si>
  <si>
    <t>Ipogeo di Monte Pucci n.3</t>
  </si>
  <si>
    <t>Ipogeo di Monte Pucci n.4</t>
  </si>
  <si>
    <t>Ipogeo di Monte Pucci n.5</t>
  </si>
  <si>
    <t>Ipogeo di Monte Pucci n.6</t>
  </si>
  <si>
    <t>Ipogeo di Monte Pucci n.7</t>
  </si>
  <si>
    <t>Ipogeo di Monte Pucci n.8</t>
  </si>
  <si>
    <t>Ipogeo di Monte Pucci n.9</t>
  </si>
  <si>
    <t>Ipogeo di Monte Pucci n.10</t>
  </si>
  <si>
    <t>Ipogeo di Monte Pucci n.11</t>
  </si>
  <si>
    <t>Ipogeo di Monte Pucci n.12</t>
  </si>
  <si>
    <t>Ipogeo di Monte Pucci n.13</t>
  </si>
  <si>
    <t>Ipogeo di Monte Pucci n.14</t>
  </si>
  <si>
    <t>Ipogeo di Monte Pucci n.15</t>
  </si>
  <si>
    <t>Ipogeo di Monte Pucci n.16</t>
  </si>
  <si>
    <t>Ipogeo di Monte Pucci n.17</t>
  </si>
  <si>
    <t>Ipogeo di Monte Pucci n.18</t>
  </si>
  <si>
    <t>Ipogeo di Monte Pucci n.19</t>
  </si>
  <si>
    <t>Ipogeo di Monte Pucci n.20</t>
  </si>
  <si>
    <t>Ipogeo di Monte Pucci n.21</t>
  </si>
  <si>
    <t>Ipogeo di Monte Pucci n.22</t>
  </si>
  <si>
    <t>Ipogeo di Monte Pucci n.23</t>
  </si>
  <si>
    <t>Ipogeo di Monte Pucci n.24</t>
  </si>
  <si>
    <t>Ipogeo di Monte Pucci n.25</t>
  </si>
  <si>
    <t>Spinazzola</t>
  </si>
  <si>
    <t>Grotta il granaio</t>
  </si>
  <si>
    <t>Grotta del Sole n.1</t>
  </si>
  <si>
    <t>Grotta del Sole n.2</t>
  </si>
  <si>
    <t>Grotta il Mausoleo</t>
  </si>
  <si>
    <t>Grotta attrezzata</t>
  </si>
  <si>
    <t>Grotta delle Botti e dei Carri</t>
  </si>
  <si>
    <t>Grotta degli otto fori</t>
  </si>
  <si>
    <t>Grotta della Colonna</t>
  </si>
  <si>
    <t>Grotta delle Ragnatele</t>
  </si>
  <si>
    <t>Canosa di Puglia</t>
  </si>
  <si>
    <t>Tinale nel centro storico</t>
  </si>
  <si>
    <t>Catacombe di Santa Sofia</t>
  </si>
  <si>
    <t>Ipogeo dell'Oplita</t>
  </si>
  <si>
    <t>Ipogeo del Cerbero</t>
  </si>
  <si>
    <t>Ipogeo Matarrese</t>
  </si>
  <si>
    <t>Ipogei Lagrasta</t>
  </si>
  <si>
    <t>Ipogei Monterisi - Rossignoli</t>
  </si>
  <si>
    <t>Ipogei Casieri</t>
  </si>
  <si>
    <t>Ipogeo Reimers</t>
  </si>
  <si>
    <t>Ipogeo del Vaso di Dario</t>
  </si>
  <si>
    <t>Ipogeo Bagnoli</t>
  </si>
  <si>
    <t>Ipogeo Scocchera B (o Mandorleto - Grotticelle e Boccaforno)</t>
  </si>
  <si>
    <t>Ipogeo Barbarossa</t>
  </si>
  <si>
    <t>Ipogeo Sant'Aloia</t>
  </si>
  <si>
    <t>Ipogeo Varrese</t>
  </si>
  <si>
    <t>Ipogeo a fossa di Via Lavello</t>
  </si>
  <si>
    <t>Ipogeo di Via Molise</t>
  </si>
  <si>
    <t>Ipogeo Vimini</t>
  </si>
  <si>
    <t>Ipogeo Legnano</t>
  </si>
  <si>
    <t>Tomba degli Ori</t>
  </si>
  <si>
    <t>Ipogeo di Via Mercadante</t>
  </si>
  <si>
    <t>Ipogeo di Via Esquilino</t>
  </si>
  <si>
    <t>Grotte du Salnetère</t>
  </si>
  <si>
    <t>Cripta di Accetta piccola (o di Accettulla o di S.Nicola o di S.Nicola di Accettullo)</t>
  </si>
  <si>
    <t xml:space="preserve">Taranto </t>
  </si>
  <si>
    <t>Frantoio ipogeo Villani (Trappeto Villani)</t>
  </si>
  <si>
    <t>Ipogeo De Beaumont Bonelli Bellacicco</t>
  </si>
  <si>
    <t>Sotterranei del Convento degli Antoniani</t>
  </si>
  <si>
    <t>Vicinanza sotto Largo Capreoli</t>
  </si>
  <si>
    <t>Sotterranei del Monastero e Chiesa di S.Benedetto</t>
  </si>
  <si>
    <t>Locale per sepoltura del Monastero e Chiesa di S.Benedetto</t>
  </si>
  <si>
    <t>Pozzo nel Chiostro del Monastero di S.Benedetto</t>
  </si>
  <si>
    <t>Cripta sotto la Chiesa di S.Lorenzo nel Castello</t>
  </si>
  <si>
    <t>Peceria del Castello</t>
  </si>
  <si>
    <t>Complesso ipogeico dei SS.Pietro e Paolo</t>
  </si>
  <si>
    <t>Cripta soto la chiesa dell'Annunziata</t>
  </si>
  <si>
    <t>Ipogei sotto la Chiesa Madre</t>
  </si>
  <si>
    <t>Sotterranei del Convento di Sant'Agostino</t>
  </si>
  <si>
    <t>Sotterranei del Convento dei Cappuccini</t>
  </si>
  <si>
    <t>Vicinanze di Corte Pampana</t>
  </si>
  <si>
    <t>Vicinanze della ex Serra di NW - Rione Gesù Bambino</t>
  </si>
  <si>
    <t>Chiesa Vecchio di Belvedere</t>
  </si>
  <si>
    <t>Chiesa Nuova di Belvedere</t>
  </si>
  <si>
    <t>Cava delle chiancarelle n.1</t>
  </si>
  <si>
    <t>Cava delle chiancarelle n.2</t>
  </si>
  <si>
    <t>Cava delle chiancarelle n.3</t>
  </si>
  <si>
    <t>Cava delle chiancarelle n.4</t>
  </si>
  <si>
    <t>Cava  grande delle chiancarelle n.5</t>
  </si>
  <si>
    <t>Rifugio antiaereo del Borgo - Piazza Vittorio Emanuele</t>
  </si>
  <si>
    <t>Rutigliano</t>
  </si>
  <si>
    <t>Insediamento rupestre in località Casiglio</t>
  </si>
  <si>
    <t>Insediamento rupestre in località Petruso Le Rene</t>
  </si>
  <si>
    <t>Insediamento rupestre in località Britto - Ciccopinto</t>
  </si>
  <si>
    <t>Galleria nell'atrio della Scuola Elementare G. Tauro</t>
  </si>
  <si>
    <t>Trappeto ipogeo di Cammarata</t>
  </si>
  <si>
    <t>Ipogeo Cammarata</t>
  </si>
  <si>
    <t>Ipogeo Masseria Lamberti - Triggiani</t>
  </si>
  <si>
    <t>Ipogeo Torre Rossa</t>
  </si>
  <si>
    <t>Ipogeo Masseria Prete</t>
  </si>
  <si>
    <t>Trappeto Ipogeo Torrente Gambetta</t>
  </si>
  <si>
    <t>Ipogeo Torre Gambetta: chiesa S.Maria di Costantinopoli</t>
  </si>
  <si>
    <t>Ipogeo Masseria Maria Diana, chiesa</t>
  </si>
  <si>
    <t>Ipogeo Villa Costantino</t>
  </si>
  <si>
    <t>Ipogeo S.Maria del Deserto</t>
  </si>
  <si>
    <t>Ipogeo S.Caterina</t>
  </si>
  <si>
    <t>Ipogeo e chiesa - cripta Masseria Milella</t>
  </si>
  <si>
    <t>Ipogeo Seminario n.1</t>
  </si>
  <si>
    <t>Ipogeo Seminario n.2</t>
  </si>
  <si>
    <t>Ipogeo agrumeto Villa Starita</t>
  </si>
  <si>
    <t>Ipogeo Quadrivio</t>
  </si>
  <si>
    <t>Ipogeo "Ebraico"</t>
  </si>
  <si>
    <t>Ipogeo Torre Bella,, chiesa S.Maria di Loreto</t>
  </si>
  <si>
    <t>Ipogeo S.Giorgio, chiesa di S.Giorgio</t>
  </si>
  <si>
    <t>Ipogeo Torre Cappiello</t>
  </si>
  <si>
    <t>Ipogeo Masseria Alberotanza</t>
  </si>
  <si>
    <t>Ipogeo Torre Tresca</t>
  </si>
  <si>
    <t>Ipogeo "Marmeria"</t>
  </si>
  <si>
    <t>Ipogeo e chiesa - cripta Caravella (S.Lucia)</t>
  </si>
  <si>
    <t>Ipogeo Masseria Tresca</t>
  </si>
  <si>
    <t>Chiesa - cripta S.Candida</t>
  </si>
  <si>
    <t>Ipogeo Torre Don Ciccio</t>
  </si>
  <si>
    <t>Ipogeo Torre Gargano - De Nitto</t>
  </si>
  <si>
    <t>Ipogeo Torre Carducci</t>
  </si>
  <si>
    <t>Ipogeo Villa Di Cagno</t>
  </si>
  <si>
    <t>Ipogeo dell'abbazia di S.Angelo di Ceglie</t>
  </si>
  <si>
    <t>Chiesa ipogea (ossario cimiteriale di Ceglie)</t>
  </si>
  <si>
    <t>Ipogeo e chiesa - cripta Via Martinez</t>
  </si>
  <si>
    <t>Ipogeo dell'edicola di Villa Lopez</t>
  </si>
  <si>
    <t>Ipogeo di Via Grava</t>
  </si>
  <si>
    <t>Ipogei Casino Stevanato</t>
  </si>
  <si>
    <t>Ipogeo di Via Giardinetto</t>
  </si>
  <si>
    <t>Ipogeo Villa La Vela</t>
  </si>
  <si>
    <t>Ipogei Villa Camomilla</t>
  </si>
  <si>
    <t>Ipogeo Villa Giustiniani - Via Omodeo</t>
  </si>
  <si>
    <t>Chiesa - cripta di Mungivacca</t>
  </si>
  <si>
    <t>Ipogeo Mungivacca n.2</t>
  </si>
  <si>
    <t>Ipogeo Mungivacca n.3 (abitazione rupestre)</t>
  </si>
  <si>
    <t>Cappella - cripta di S.Maria di Costantinopoli</t>
  </si>
  <si>
    <t>Ipogeo in località S.Lucia</t>
  </si>
  <si>
    <t>Ipogeo Torre Reddito</t>
  </si>
  <si>
    <t>Cripta di S.Pietro "alla Fosse"</t>
  </si>
  <si>
    <t>Ostuni</t>
  </si>
  <si>
    <t>Frantoio Tre Colline</t>
  </si>
  <si>
    <t>Ceglie Messapica</t>
  </si>
  <si>
    <t>Trappeto dell'Ecc.ma Casa</t>
  </si>
  <si>
    <t>Palmento di Specchia</t>
  </si>
  <si>
    <t>Frantoio ipogeo della Masseria "Il Frantoio"</t>
  </si>
  <si>
    <t>Frantoio ipogeo Lacopagliaro</t>
  </si>
  <si>
    <t>Frantoio di Rialbo di Sopra</t>
  </si>
  <si>
    <t>Frantoio ipogeo "Caffè Cavour"</t>
  </si>
  <si>
    <t>Trappeto ipogeo della Masseria Li Santuri</t>
  </si>
  <si>
    <t>Frantoio ipogeo Masseria Brancati</t>
  </si>
  <si>
    <t>Villa Castelli</t>
  </si>
  <si>
    <t>Trappeto del Duca</t>
  </si>
  <si>
    <t>Frantoio ipogeo Masseria Torre Coccaro</t>
  </si>
  <si>
    <t>Torre Santa Susanna</t>
  </si>
  <si>
    <t>Trappeto ipogeo in Via Latiano</t>
  </si>
  <si>
    <t>Trappeto ipogeo in Largo Moccia</t>
  </si>
  <si>
    <t>Cripta della Chiesa di S.Maria del Galaso</t>
  </si>
  <si>
    <t>Cripta S.Pietro a Crepacore</t>
  </si>
  <si>
    <t>Cripta di S.Biagio</t>
  </si>
  <si>
    <t>Cripta di S.Nicola</t>
  </si>
  <si>
    <t>Cripta S.Giovanni</t>
  </si>
  <si>
    <t>Cripta Santa Maria in Giacomo al Casale</t>
  </si>
  <si>
    <t>Oria</t>
  </si>
  <si>
    <t>Cripta Santi Crisante e Daria</t>
  </si>
  <si>
    <t>Cripta S.Mauro</t>
  </si>
  <si>
    <t>Cripta S.Agostino</t>
  </si>
  <si>
    <t>Cripta S.Barsanofio</t>
  </si>
  <si>
    <t>Cripta della SS. Trinità o di S.Lucia</t>
  </si>
  <si>
    <t>S.Pancrazio Salentino</t>
  </si>
  <si>
    <t>Cripta di S.Angelo o S.Vito</t>
  </si>
  <si>
    <t>Molino vecchio a Lama d'Antico</t>
  </si>
  <si>
    <t>Deposito Carrino</t>
  </si>
  <si>
    <t>Cavità posta all'ingresso del Deposito Carrino</t>
  </si>
  <si>
    <t>Cavità sul lato sinistro del Deposito Carrino</t>
  </si>
  <si>
    <t>Cavità sul lato destro del Deposito Carrino</t>
  </si>
  <si>
    <t>Galleria sotterranea da Largo S.Lorenzo a Via Vittorio Veneto</t>
  </si>
  <si>
    <t>Vicinanza di Vico Torelli - Complesso 1</t>
  </si>
  <si>
    <t>Vicinanza di Vico Torelli - Complesso 2 (vicinanza Ripoli)</t>
  </si>
  <si>
    <t>Vicinanza di Vico Torelli - Complesso 3</t>
  </si>
  <si>
    <t>Complesso ipogeico sotto il Palazzo Spadaro</t>
  </si>
  <si>
    <t>Cunicolo della Gravina di Calitro</t>
  </si>
  <si>
    <t>Frantoio della Gravina di S.Marco</t>
  </si>
  <si>
    <t>Chiesa rupestre della Madonna delle Rose (ora cantina)</t>
  </si>
  <si>
    <t>Chiesa rupestre di S.Giovanni Battista</t>
  </si>
  <si>
    <t>Chiesa rupestre di S.Stefano</t>
  </si>
  <si>
    <t>Cripta del Calvario o di S.Croce o di S.Giovanni</t>
  </si>
  <si>
    <t>Cripta del Fregio</t>
  </si>
  <si>
    <t>Cripta del Pagliaio o chiesa rupestre di S.Francesco</t>
  </si>
  <si>
    <t>Cripta della Madonna delle Grazie</t>
  </si>
  <si>
    <t>Cantina Spagnola</t>
  </si>
  <si>
    <t>Cripta di S.Antonio in contrada S.Pietro</t>
  </si>
  <si>
    <t>Cripta di S.Domenica o S.Ciriaca</t>
  </si>
  <si>
    <t>Cripta di S.Giuseppe</t>
  </si>
  <si>
    <t>Cripta di S.Leone</t>
  </si>
  <si>
    <t>Cripta di S.Lucio o Leucio</t>
  </si>
  <si>
    <t>Cripta di S.Pietro e S.Primo</t>
  </si>
  <si>
    <t>Cripta in località Avucchiarra</t>
  </si>
  <si>
    <t>Cripta presso il Cimitero</t>
  </si>
  <si>
    <t>Monteparano</t>
  </si>
  <si>
    <t>Cripta di S.Maria di Menerano</t>
  </si>
  <si>
    <t>Cripta di S.Giuliano</t>
  </si>
  <si>
    <t>Chiesa rupestre di S.Onofrio</t>
  </si>
  <si>
    <t>Cripta di S.Chiara alle Petrose</t>
  </si>
  <si>
    <t>Cripta del Redentore</t>
  </si>
  <si>
    <t>Cripta di S.Rita</t>
  </si>
  <si>
    <t>Grotta dell'Insediamento</t>
  </si>
  <si>
    <t xml:space="preserve">Faggiano </t>
  </si>
  <si>
    <t>Chiesa ipogea di S.Nicola</t>
  </si>
  <si>
    <t>Frantoio Ipogeo Carducci (Trappeto Carducci)</t>
  </si>
  <si>
    <t>Sistema ipogeo della Colombaia</t>
  </si>
  <si>
    <t>Frantoio ipogeo della Masseria Lonoce</t>
  </si>
  <si>
    <t>Cisterna nell'aia della Masseria Lonoce</t>
  </si>
  <si>
    <t>Grotta caseificio con forno</t>
  </si>
  <si>
    <t>Grotta - ovile con fovea</t>
  </si>
  <si>
    <t>Grotta delle incavature o mangiatoie</t>
  </si>
  <si>
    <t>Sottoroccia riparo per animali</t>
  </si>
  <si>
    <t>Sava</t>
  </si>
  <si>
    <t>Frantoio Comunale</t>
  </si>
  <si>
    <t>Frantoio Corrado</t>
  </si>
  <si>
    <t>Cripta S.Mara del Carmine</t>
  </si>
  <si>
    <t>Cripta S.Maria di Papariello</t>
  </si>
  <si>
    <t>Cripta S.Lucia</t>
  </si>
  <si>
    <t>Neviera del Marchese</t>
  </si>
  <si>
    <t>Zona delle Trincee</t>
  </si>
  <si>
    <t>Grotta Nuda o del Pagliaio</t>
  </si>
  <si>
    <t>Chiesa rupestre di S.Posidonio</t>
  </si>
  <si>
    <t>Ipogeo n.1 di Colombato - Famosa</t>
  </si>
  <si>
    <t>Farmacia di Mago Greguro</t>
  </si>
  <si>
    <t>Vicinanza di Via Lopizzo</t>
  </si>
  <si>
    <t>Madonna della Greca</t>
  </si>
  <si>
    <t>Tombe della Chiesa dei Paolotti</t>
  </si>
  <si>
    <t>Frantoio Paolotti n. 2</t>
  </si>
  <si>
    <t>Frantoio S.Elia</t>
  </si>
  <si>
    <t>Frantoio Pinca</t>
  </si>
  <si>
    <t>Frantoio Galeasi</t>
  </si>
  <si>
    <t>Cisternone Cryptaealiae</t>
  </si>
  <si>
    <t>Cisterna Cryptaealiae</t>
  </si>
  <si>
    <t>Cisterna Meo</t>
  </si>
  <si>
    <t>Squinzano</t>
  </si>
  <si>
    <t>Frantoio ipogeo dell'Abbazia di Cerrate</t>
  </si>
  <si>
    <t>Specchia</t>
  </si>
  <si>
    <t>Frantoio ipogeo Scupola</t>
  </si>
  <si>
    <t>Frantoio ipogeo Cicca</t>
  </si>
  <si>
    <t>Frantoio ipogeo Perrone</t>
  </si>
  <si>
    <t>Frantoio Francescani Neri</t>
  </si>
  <si>
    <t>Rifugio antiaereo n.2</t>
  </si>
  <si>
    <t>Rifugio antiaereo n.3</t>
  </si>
  <si>
    <t>Rifugio antiaereo n.4</t>
  </si>
  <si>
    <t>Rifugio antiaereo n.5</t>
  </si>
  <si>
    <t>Rifugio antiaereo n.6</t>
  </si>
  <si>
    <t>Rifugio antiaereo n.7</t>
  </si>
  <si>
    <t>Rifugio antiaereo n.8</t>
  </si>
  <si>
    <t>Acquedotto Carlomagno</t>
  </si>
  <si>
    <t>Supersano</t>
  </si>
  <si>
    <t>Trappeto della Masseria Le Stanzie</t>
  </si>
  <si>
    <t>Felline</t>
  </si>
  <si>
    <t>Frantoio</t>
  </si>
  <si>
    <t>Trappeto a grotta "Colella"</t>
  </si>
  <si>
    <t>Trappeto di via Lapineta n. 32</t>
  </si>
  <si>
    <t>Trappeto di via Trappeti n. 74</t>
  </si>
  <si>
    <t>Trappeto della Principessa 1, via Trappeti n. 33</t>
  </si>
  <si>
    <t>Trappeto della Principessa 2, via Trappeti n. 27</t>
  </si>
  <si>
    <t>Trappeto della Principessa, via Trappeti n. 25</t>
  </si>
  <si>
    <t>Trappeto di Giuseppe Zocco</t>
  </si>
  <si>
    <t>Trappeto di Francesco Mezio</t>
  </si>
  <si>
    <t>Trappeto Armine</t>
  </si>
  <si>
    <t>Trappeto Api 1</t>
  </si>
  <si>
    <t>Trappeto Api 2</t>
  </si>
  <si>
    <t>Trappeto Api 3</t>
  </si>
  <si>
    <t>Trappeto Api 4</t>
  </si>
  <si>
    <t>Cavità (20) nell'insediamento rupestre di Macurano</t>
  </si>
  <si>
    <t>Andrano</t>
  </si>
  <si>
    <t>Calimera</t>
  </si>
  <si>
    <t>Frantoio ipogeo (via Giovanni XXIII, n. 64)</t>
  </si>
  <si>
    <t>Frantoio ipogeo (Magliano, via Trappeto n. 11)</t>
  </si>
  <si>
    <t>Santa Marina di Stigliano</t>
  </si>
  <si>
    <t>Frantoio ipogeo (via Tagliamento n. 3)</t>
  </si>
  <si>
    <t>Frantoio ipogeo (via Petrusa-Trenta n. 2)</t>
  </si>
  <si>
    <t>Ipogei sotto il largo S. Maria delle Grazie</t>
  </si>
  <si>
    <t>Trappeto De Luca</t>
  </si>
  <si>
    <t>Castrignano dei Greci</t>
  </si>
  <si>
    <t>S. Onofrio</t>
  </si>
  <si>
    <t>Trappeto Vasini</t>
  </si>
  <si>
    <t>Trappeto 2 su via Adua</t>
  </si>
  <si>
    <t>Trappeto 1 di Piazza Mercato</t>
  </si>
  <si>
    <t>Trappeto 2 di Piazza Mercato</t>
  </si>
  <si>
    <t>Trappeto 3 di Piazza Mercato</t>
  </si>
  <si>
    <t>Trappeto di Borgo Terra</t>
  </si>
  <si>
    <t>Grotta 1 in località Scaledde</t>
  </si>
  <si>
    <t>Grotta 4 in località Pennini</t>
  </si>
  <si>
    <t>Grotta 5 in località Pennini</t>
  </si>
  <si>
    <t>Grotta 6 in località Pennini</t>
  </si>
  <si>
    <t>Grotta 7 in località Pennini</t>
  </si>
  <si>
    <t>Grotta 3 nel Canale S. Vincenzo</t>
  </si>
  <si>
    <t>Grotta 5 nel Canale S. Vincenzo</t>
  </si>
  <si>
    <t>Grotta nei pressi del Canale S. Vincenzo</t>
  </si>
  <si>
    <t>Grotta 13 nel Canale S. Vincenzo</t>
  </si>
  <si>
    <t>Grotta 14 nel Canale S. Vincenzo</t>
  </si>
  <si>
    <t>Grotta 1 nei pressi della Chiesa della Madonna delle Rasce</t>
  </si>
  <si>
    <t>Grotta 2 nei pressi della Chiesa della Madonna delle Rasce</t>
  </si>
  <si>
    <t>Grotta 3 nei pressi della Chiesa della Madonna delle Rasce</t>
  </si>
  <si>
    <t>Grotta 4 nei pressi della Chiesa della Madonna delle Rasce</t>
  </si>
  <si>
    <t>Grotta 1 nel Canale Pozzo</t>
  </si>
  <si>
    <t>Grotta 2 nel Canale Pozzo</t>
  </si>
  <si>
    <t>Grotta 3 nel Canale Pozzo</t>
  </si>
  <si>
    <t>Grotta 1 nel Canale Leopardo</t>
  </si>
  <si>
    <t>Grotta 2 nel Canale Leopardo</t>
  </si>
  <si>
    <t>Grotta 3 nel Canale Leopardo</t>
  </si>
  <si>
    <t>Grotta 4 nel Canale Leopardo</t>
  </si>
  <si>
    <t>Grotta 5 nel Canale Leopardo</t>
  </si>
  <si>
    <t>Grotta 15 nel Canale S. Vincenzo</t>
  </si>
  <si>
    <t>Grotta 16 nel Canale S. Vincenzo</t>
  </si>
  <si>
    <t>Grotta 17 nel Canale S. Vincenzo</t>
  </si>
  <si>
    <t>Cave sotterranee di via Peschiera (Giuliano)</t>
  </si>
  <si>
    <t>Cave sotterranee sotto la cisterna Sergi (Giuliano)</t>
  </si>
  <si>
    <t>Cave sotterranee di Campo Li Talli (Giuliano)</t>
  </si>
  <si>
    <t>Cave sotterranee su via Corsica (Giuliano)</t>
  </si>
  <si>
    <t>Cave a camera di via Trento (Giuliano)</t>
  </si>
  <si>
    <t>Cave a camera di via Curtatone (Giuliano)</t>
  </si>
  <si>
    <t>Granai di Giuliano</t>
  </si>
  <si>
    <t>Grotticelle di Giuliano</t>
  </si>
  <si>
    <t>Cripta di Cristo Pantocratore (Giuliano)</t>
  </si>
  <si>
    <t>Trappeto di via Corsica (Giuliano)</t>
  </si>
  <si>
    <t>Trappeto di via Mazzini (Giuliano)</t>
  </si>
  <si>
    <t>Trappeto di Piazza San Giuliano (Giuliano)</t>
  </si>
  <si>
    <t>Trappeto su via Fratelli Bandiera (Giuliano)</t>
  </si>
  <si>
    <t>Trappeto di "papa Ciccio" su via Verri (Giuliano)</t>
  </si>
  <si>
    <t>Trappeto "li rutti" (Giuliano)</t>
  </si>
  <si>
    <t>Trappeto di via T. Fuortes (Giuliano)</t>
  </si>
  <si>
    <t>Trappeto Fuortes su via regina Elena (Giuliano)</t>
  </si>
  <si>
    <t>Trappeto di piazza Vicenza (Salignano)</t>
  </si>
  <si>
    <t>Castro</t>
  </si>
  <si>
    <t>Insediamento basiliano nel centro storico</t>
  </si>
  <si>
    <t>Cavità nel porto</t>
  </si>
  <si>
    <t>Cavallino</t>
  </si>
  <si>
    <t xml:space="preserve">Frantoio ipogeo </t>
  </si>
  <si>
    <t>Cursi</t>
  </si>
  <si>
    <t>S. Giorgio o S. Stefano</t>
  </si>
  <si>
    <t>Cripta in loc. Pareddhi</t>
  </si>
  <si>
    <t>Frantoi ipogei in via Novaglie</t>
  </si>
  <si>
    <t>Galatina</t>
  </si>
  <si>
    <t>Santa Marina della Grotta</t>
  </si>
  <si>
    <t>Sant'Anna</t>
  </si>
  <si>
    <t>Galatone</t>
  </si>
  <si>
    <t>Cave ipogee di Colle S. Lazzaro</t>
  </si>
  <si>
    <t>Frantoio ipogeo di Palazzo Briganti</t>
  </si>
  <si>
    <t>Frantoio ipogeo di Palazzo Granafei e Palazzo Grassi</t>
  </si>
  <si>
    <t>Cavità (3) in via Lecce</t>
  </si>
  <si>
    <t>Cavità (3) in via Trento</t>
  </si>
  <si>
    <t>Cavità 7 di via Imperia</t>
  </si>
  <si>
    <t>Cavità 8 di via Firenze</t>
  </si>
  <si>
    <t>Giuggianello</t>
  </si>
  <si>
    <t>Frantoio ipogeo, strada vicinale "Serravecchia"</t>
  </si>
  <si>
    <t>Cripta anomina</t>
  </si>
  <si>
    <t>Frantoio ipogeo di via Borgo</t>
  </si>
  <si>
    <t>Torre di Belloluogo</t>
  </si>
  <si>
    <t>Sotterranei del Castello Carlo V</t>
  </si>
  <si>
    <t>Ipogeo Palmieri</t>
  </si>
  <si>
    <t>Sotterranei sotto la Banca d'Italia</t>
  </si>
  <si>
    <t>Frantoio ipogeo di Borgo S. Ligorio, Mass. Alari D'Avanti</t>
  </si>
  <si>
    <t>Frantoio ipogeo di Mass. Morelli, zona "Quattro Finite"</t>
  </si>
  <si>
    <t>Lequile</t>
  </si>
  <si>
    <t>Frantoio ipogeo di via S. Basilio</t>
  </si>
  <si>
    <t>Magliano</t>
  </si>
  <si>
    <t>Martano</t>
  </si>
  <si>
    <t>Frantoio ipogeo di via A. De Gasperi</t>
  </si>
  <si>
    <t>Melendugno</t>
  </si>
  <si>
    <t>Cripta anonima in via Vicinale Mancarella</t>
  </si>
  <si>
    <t>Cavità sotto il ponte di Torre dell'Orso</t>
  </si>
  <si>
    <t>Villaggio rupestre a Roca</t>
  </si>
  <si>
    <t xml:space="preserve"> Cavità lungo il costone di Sant'Andrea</t>
  </si>
  <si>
    <t>Cavità su costone a NW di palude Cassano</t>
  </si>
  <si>
    <t>Melpignano</t>
  </si>
  <si>
    <t>Frantoio ipogeo di Piazza San Giorgio</t>
  </si>
  <si>
    <t>Frantoio ipogeo di Via Maiorano</t>
  </si>
  <si>
    <t>Miggiano</t>
  </si>
  <si>
    <t>Santa Marina</t>
  </si>
  <si>
    <t>Minervino di Lecce</t>
  </si>
  <si>
    <t>Frantoio ipogeo di Via G. Scarciglia</t>
  </si>
  <si>
    <t>Monteroni</t>
  </si>
  <si>
    <t>Frantoio ipogeo in loc. "li Zummari"</t>
  </si>
  <si>
    <t>Morciano di Leuca</t>
  </si>
  <si>
    <t>Leuca Piccola</t>
  </si>
  <si>
    <t>Cavità nel centro storico</t>
  </si>
  <si>
    <t>Cappella di Locagnano</t>
  </si>
  <si>
    <t>Novoli</t>
  </si>
  <si>
    <t>Frantoio ipogeo di Mass. La Corte</t>
  </si>
  <si>
    <t>Frantoio ipogeo (Villa Convento, Mass. Convento)</t>
  </si>
  <si>
    <t>San Nicola</t>
  </si>
  <si>
    <t>Grotta del Padre Eterno</t>
  </si>
  <si>
    <t>Ipogei in località S. Giovanni</t>
  </si>
  <si>
    <t>Ipogei sul lungomare J. Kennedy</t>
  </si>
  <si>
    <t>Parabita</t>
  </si>
  <si>
    <t>Cirlici</t>
  </si>
  <si>
    <t>S. Eleuterio</t>
  </si>
  <si>
    <t>Piccolo silos tra le cavità n. 198 e 199</t>
  </si>
  <si>
    <t>Frantoio ipogeo di via Santa Croce</t>
  </si>
  <si>
    <t>Trappeto a grotta di Pozzomauro</t>
  </si>
  <si>
    <t>Trappeto a grotta De Liguoro, detto "il nuovo"</t>
  </si>
  <si>
    <t>Racale</t>
  </si>
  <si>
    <t>Frantoio ipogeo di Via Municipio</t>
  </si>
  <si>
    <t>Ruffano</t>
  </si>
  <si>
    <t>Cripta anonima sotto la Chiesa del Carmine</t>
  </si>
  <si>
    <t>Sorgente in grotta nel canale Fano</t>
  </si>
  <si>
    <t>Frantoio ipogeo di Via Fosso</t>
  </si>
  <si>
    <t>San Lasi</t>
  </si>
  <si>
    <t>S. Cassiano</t>
  </si>
  <si>
    <t>Madonna della Consolazione</t>
  </si>
  <si>
    <t>San Dana</t>
  </si>
  <si>
    <t>Sant'Apollonia</t>
  </si>
  <si>
    <t>Sant'Eufemia</t>
  </si>
  <si>
    <t>Madonna del Gonfalone</t>
  </si>
  <si>
    <t>Frantoio Cassese</t>
  </si>
  <si>
    <t>Frantoio Abbadia</t>
  </si>
  <si>
    <t>Frantoio Levrano</t>
  </si>
  <si>
    <t>Frantoio del Barone Pazzo</t>
  </si>
  <si>
    <t>Frantoio Monte della Gravina</t>
  </si>
  <si>
    <t>Cisterna rifugio Monte della Foggia</t>
  </si>
  <si>
    <t>Frantoio dei Carmelitani</t>
  </si>
  <si>
    <t>Chiesa cripta di S.Pietro</t>
  </si>
  <si>
    <t>N° Cat.</t>
  </si>
  <si>
    <t>Nome della cavità e sinonimi</t>
  </si>
  <si>
    <t>Genere</t>
  </si>
  <si>
    <t xml:space="preserve">Comune </t>
  </si>
  <si>
    <t>Località</t>
  </si>
  <si>
    <t>N.GRUPPO</t>
  </si>
  <si>
    <t>Putignano (Grotta del Trullo)</t>
  </si>
  <si>
    <t>Grotta di</t>
  </si>
  <si>
    <t>Putignano</t>
  </si>
  <si>
    <t>Grotte San Giordano</t>
  </si>
  <si>
    <t>Mariannina</t>
  </si>
  <si>
    <t xml:space="preserve">Grave di </t>
  </si>
  <si>
    <t>La Cupa - Grotte</t>
  </si>
  <si>
    <r>
      <t xml:space="preserve">San Biagio </t>
    </r>
    <r>
      <rPr>
        <sz val="9"/>
        <rFont val="Century Gothic"/>
        <family val="2"/>
      </rPr>
      <t>(Boschetto) (Mass. San Biagio)</t>
    </r>
  </si>
  <si>
    <t>Grotta</t>
  </si>
  <si>
    <t>Casino Ferrini</t>
  </si>
  <si>
    <t>San Michele a Monte Laureto</t>
  </si>
  <si>
    <t>S. MicheleM. Laureto</t>
  </si>
  <si>
    <r>
      <t xml:space="preserve">Madonna delle Grazie </t>
    </r>
    <r>
      <rPr>
        <sz val="9"/>
        <rFont val="Century Gothic"/>
        <family val="2"/>
      </rPr>
      <t>(Grotta Santa Maria delle Grazie)</t>
    </r>
  </si>
  <si>
    <t>Grotta della</t>
  </si>
  <si>
    <t>Madonna delle Grazie</t>
  </si>
  <si>
    <t>Gemmabella</t>
  </si>
  <si>
    <t>Noci</t>
  </si>
  <si>
    <t>Case Gemmabella</t>
  </si>
  <si>
    <t>Iena di Castellana</t>
  </si>
  <si>
    <t xml:space="preserve">Grotta della </t>
  </si>
  <si>
    <t>Castellana Grotte</t>
  </si>
  <si>
    <t>La Grave</t>
  </si>
  <si>
    <r>
      <t xml:space="preserve">Castellana </t>
    </r>
    <r>
      <rPr>
        <sz val="9"/>
        <rFont val="Century Gothic"/>
        <family val="2"/>
      </rPr>
      <t>(La Grave) (Grave Civarola)</t>
    </r>
  </si>
  <si>
    <t>Grotte di</t>
  </si>
  <si>
    <t>Nicola Vinelli</t>
  </si>
  <si>
    <t>Grave</t>
  </si>
  <si>
    <t>Masseria Cola Vinella</t>
  </si>
  <si>
    <t>Cacciottoli</t>
  </si>
  <si>
    <t>Capovento sotto</t>
  </si>
  <si>
    <t>Caciottoli Torre Nuova</t>
  </si>
  <si>
    <t>Gentile</t>
  </si>
  <si>
    <t>MontalbinoSerra Fina</t>
  </si>
  <si>
    <t>San Giacomo (San Jacopo)</t>
  </si>
  <si>
    <t>San Jacopo</t>
  </si>
  <si>
    <t>La Cupa</t>
  </si>
  <si>
    <t>Voragine</t>
  </si>
  <si>
    <t>Canalone</t>
  </si>
  <si>
    <t xml:space="preserve">Voragine del </t>
  </si>
  <si>
    <t>Frazionei Graviglioni</t>
  </si>
  <si>
    <t xml:space="preserve">Le Gravinelle </t>
  </si>
  <si>
    <t>Inghiottitoio</t>
  </si>
  <si>
    <t>Conca di Castellana</t>
  </si>
  <si>
    <t>Santa Lucia (Fornelle) (di Eradico)</t>
  </si>
  <si>
    <t>Fornelle</t>
  </si>
  <si>
    <t xml:space="preserve">Frassineto </t>
  </si>
  <si>
    <t>Grave di</t>
  </si>
  <si>
    <t>Sammichele di Bari</t>
  </si>
  <si>
    <t>La Torre</t>
  </si>
  <si>
    <t>Cristo</t>
  </si>
  <si>
    <t>Cassano Murge</t>
  </si>
  <si>
    <t>Parco di Cristo Mass.Battista</t>
  </si>
  <si>
    <t>Messa</t>
  </si>
  <si>
    <r>
      <t xml:space="preserve">Masseria del Monte </t>
    </r>
    <r>
      <rPr>
        <sz val="9"/>
        <rFont val="Century Gothic"/>
        <family val="2"/>
      </rPr>
      <t>(Carbonelli)</t>
    </r>
  </si>
  <si>
    <t>Carbonelli</t>
  </si>
  <si>
    <t>Il Cavone</t>
  </si>
  <si>
    <t>Cavone</t>
  </si>
  <si>
    <t>Il Cavoncello</t>
  </si>
  <si>
    <r>
      <t xml:space="preserve">Gurio Lamanna </t>
    </r>
    <r>
      <rPr>
        <sz val="9"/>
        <rFont val="Century Gothic"/>
        <family val="2"/>
      </rPr>
      <t>(Gurlamanna)</t>
    </r>
  </si>
  <si>
    <t xml:space="preserve">Dolina </t>
  </si>
  <si>
    <t>Mass. Crocetta Murgia della Crocetta</t>
  </si>
  <si>
    <t>Pulo di</t>
  </si>
  <si>
    <t>Il Pulo</t>
  </si>
  <si>
    <t>Toritto</t>
  </si>
  <si>
    <t xml:space="preserve">Pulicchio di </t>
  </si>
  <si>
    <t xml:space="preserve">Molfetta </t>
  </si>
  <si>
    <t>Molfetta</t>
  </si>
  <si>
    <t>Pulo</t>
  </si>
  <si>
    <t xml:space="preserve">Polignano </t>
  </si>
  <si>
    <t>Regina</t>
  </si>
  <si>
    <t>Torre a Mare</t>
  </si>
  <si>
    <t>Fraz.Torre Pelosa</t>
  </si>
  <si>
    <t>San Michele</t>
  </si>
  <si>
    <t>Minervino Murge</t>
  </si>
  <si>
    <t>Lama Cipolla</t>
  </si>
  <si>
    <t>Faraualla</t>
  </si>
  <si>
    <t>Ceraso</t>
  </si>
  <si>
    <r>
      <t>La Guangola (</t>
    </r>
    <r>
      <rPr>
        <sz val="9"/>
        <rFont val="Century Gothic"/>
        <family val="2"/>
      </rPr>
      <t>Grotta di Mezzoprete)</t>
    </r>
  </si>
  <si>
    <t>Sant'Elia</t>
  </si>
  <si>
    <r>
      <t xml:space="preserve">Torre dell’Esca </t>
    </r>
    <r>
      <rPr>
        <sz val="9"/>
        <rFont val="Century Gothic"/>
        <family val="2"/>
      </rPr>
      <t>(Torre di Lesco)</t>
    </r>
  </si>
  <si>
    <t xml:space="preserve">Grotta </t>
  </si>
  <si>
    <t>Torre dell’Esca</t>
  </si>
  <si>
    <t>Madonna dei Miracoli</t>
  </si>
  <si>
    <t>Valle Santa Marcherita</t>
  </si>
  <si>
    <t>Ruotolo</t>
  </si>
  <si>
    <t>Gurgo</t>
  </si>
  <si>
    <t>Contrada Santa Maria di Trimoggia</t>
  </si>
  <si>
    <r>
      <t xml:space="preserve">Santa Croce </t>
    </r>
    <r>
      <rPr>
        <sz val="9"/>
        <rFont val="Century Gothic"/>
        <family val="2"/>
      </rPr>
      <t>(Le Grotte)</t>
    </r>
  </si>
  <si>
    <t>Bisceglie</t>
  </si>
  <si>
    <t>Matina degli Staffitorrente le Lame</t>
  </si>
  <si>
    <t>Due Crocette (Grotta di Finestrino) (Grotta Consiglio)</t>
  </si>
  <si>
    <t>Cortomartino (Curtemartine)</t>
  </si>
  <si>
    <t>Acquaviva delle Fonti</t>
  </si>
  <si>
    <t>Cortomartino</t>
  </si>
  <si>
    <r>
      <t xml:space="preserve">Bosco Comunale </t>
    </r>
    <r>
      <rPr>
        <sz val="9"/>
        <rFont val="Century Gothic"/>
        <family val="2"/>
      </rPr>
      <t>(Diavolo)</t>
    </r>
  </si>
  <si>
    <t xml:space="preserve">Grave del </t>
  </si>
  <si>
    <t>Corato</t>
  </si>
  <si>
    <t>Bosco Comunale</t>
  </si>
  <si>
    <r>
      <t xml:space="preserve">Pasciuddo </t>
    </r>
    <r>
      <rPr>
        <sz val="9"/>
        <rFont val="Century Gothic"/>
        <family val="2"/>
      </rPr>
      <t>(Pasciullo) (Monaciucello)</t>
    </r>
  </si>
  <si>
    <r>
      <t xml:space="preserve">San Biagio </t>
    </r>
    <r>
      <rPr>
        <sz val="9"/>
        <rFont val="Century Gothic"/>
        <family val="2"/>
      </rPr>
      <t>(Pizzicucco)</t>
    </r>
  </si>
  <si>
    <t>Pizzicucco</t>
  </si>
  <si>
    <r>
      <t xml:space="preserve">Sant’Angelo </t>
    </r>
    <r>
      <rPr>
        <sz val="9"/>
        <rFont val="Century Gothic"/>
        <family val="2"/>
      </rPr>
      <t>(Caverna Preistorica di Ostuni)</t>
    </r>
  </si>
  <si>
    <t>Grotta preistorica di</t>
  </si>
  <si>
    <t>Sant’Angelo</t>
  </si>
  <si>
    <t>Parco Tavolino</t>
  </si>
  <si>
    <t>Monte Sannace</t>
  </si>
  <si>
    <t xml:space="preserve">Grotta di </t>
  </si>
  <si>
    <t>Gioia del Colle</t>
  </si>
  <si>
    <t>Annunziata Monte Sannace</t>
  </si>
  <si>
    <r>
      <t xml:space="preserve">Nuovo Lebbrosario </t>
    </r>
    <r>
      <rPr>
        <sz val="9"/>
        <rFont val="Century Gothic"/>
        <family val="2"/>
      </rPr>
      <t>(Grave di Murgia Vallata)</t>
    </r>
  </si>
  <si>
    <t>Carvello Vecchio Murgia Vallata</t>
  </si>
  <si>
    <t>San Martino</t>
  </si>
  <si>
    <t>Contrada Calcare</t>
  </si>
  <si>
    <t>Grotta in</t>
  </si>
  <si>
    <t>Calcare</t>
  </si>
  <si>
    <r>
      <t xml:space="preserve">Staffe </t>
    </r>
    <r>
      <rPr>
        <sz val="9"/>
        <rFont val="Century Gothic"/>
        <family val="2"/>
      </rPr>
      <t>(grotta del Gas) (Voragine Matina degli Staffi)</t>
    </r>
  </si>
  <si>
    <t>Buco delle</t>
  </si>
  <si>
    <t>Matina degli Staffi</t>
  </si>
  <si>
    <t>Guardiano</t>
  </si>
  <si>
    <t>Grotta del</t>
  </si>
  <si>
    <t>Torre Ripagnola</t>
  </si>
  <si>
    <t xml:space="preserve">Ladroni </t>
  </si>
  <si>
    <t>Grotta dei</t>
  </si>
  <si>
    <t>Contrada La Ripagnola</t>
  </si>
  <si>
    <t>Episcopina</t>
  </si>
  <si>
    <t>Macchialunga</t>
  </si>
  <si>
    <t>Grottasgangia</t>
  </si>
  <si>
    <t>Grotta in loc.</t>
  </si>
  <si>
    <t>Masseria Lamioni</t>
  </si>
  <si>
    <t>Cerosa</t>
  </si>
  <si>
    <t>Sella (grotta di Stella)</t>
  </si>
  <si>
    <t>Pozzovivo</t>
  </si>
  <si>
    <t>Cappella di Cristo</t>
  </si>
  <si>
    <t>Pozzo Vivo 1</t>
  </si>
  <si>
    <t>Pozzo Vivo 2</t>
  </si>
  <si>
    <t>Porticello</t>
  </si>
  <si>
    <t>Colombi</t>
  </si>
  <si>
    <t>Caverna dei</t>
  </si>
  <si>
    <t xml:space="preserve">Colonna </t>
  </si>
  <si>
    <t>L'Eremita</t>
  </si>
  <si>
    <t xml:space="preserve">Monache </t>
  </si>
  <si>
    <t>Grotta delle</t>
  </si>
  <si>
    <t>Ospedale</t>
  </si>
  <si>
    <t>Ardito (grotta delle Caldaie)</t>
  </si>
  <si>
    <t>centro storicoGrotta Palazzese</t>
  </si>
  <si>
    <t>Pietro e Paolo 1</t>
  </si>
  <si>
    <t>Pietro e Paolo 2</t>
  </si>
  <si>
    <t>Palazzese</t>
  </si>
  <si>
    <t>Arcivescovado</t>
  </si>
  <si>
    <t>Grotta dell’</t>
  </si>
  <si>
    <t>Azzurra</t>
  </si>
  <si>
    <t>Grottone</t>
  </si>
  <si>
    <t>Pecorona</t>
  </si>
  <si>
    <t>Grotta la</t>
  </si>
  <si>
    <t>Mass. La Pecorona</t>
  </si>
  <si>
    <t xml:space="preserve">Foca </t>
  </si>
  <si>
    <t>Rondinella</t>
  </si>
  <si>
    <t>Cala Paura</t>
  </si>
  <si>
    <t>Stampagnata</t>
  </si>
  <si>
    <t>Macello Comunale</t>
  </si>
  <si>
    <t>San Gennaro</t>
  </si>
  <si>
    <t>Stalattitica</t>
  </si>
  <si>
    <t>Sant’Oronzo</t>
  </si>
  <si>
    <t>Turi</t>
  </si>
  <si>
    <t>Cimitero</t>
  </si>
  <si>
    <t>So Domenico</t>
  </si>
  <si>
    <t>Salita dell'Uomo</t>
  </si>
  <si>
    <t>Masseria Monsignore (Grotta S. Antonio)</t>
  </si>
  <si>
    <t>S. Antonio Monsignore</t>
  </si>
  <si>
    <t>Fognatura (Capovento d’Alessandro)</t>
  </si>
  <si>
    <t>Grave della</t>
  </si>
  <si>
    <t>via Casamassima</t>
  </si>
  <si>
    <t>Masseria Iaia</t>
  </si>
  <si>
    <t xml:space="preserve">Inghiottitoio della </t>
  </si>
  <si>
    <t>Zona Gravelli-Jaia</t>
  </si>
  <si>
    <t>San Giacinto</t>
  </si>
  <si>
    <t>Contrada Chienna</t>
  </si>
  <si>
    <t>Chiesa dell’Isola (Grotta dell’Isola)</t>
  </si>
  <si>
    <t>Chiesa del Convento</t>
  </si>
  <si>
    <t>Casopietro (Grave Casopietro)</t>
  </si>
  <si>
    <t>Casopietro</t>
  </si>
  <si>
    <t>Minghiazze (Grave di Fracassa)</t>
  </si>
  <si>
    <t>Minghiazze</t>
  </si>
  <si>
    <t>Castelliere di Monte Castiglione</t>
  </si>
  <si>
    <t>Monte Castiglione</t>
  </si>
  <si>
    <t>Masseria Pacelli</t>
  </si>
  <si>
    <t>Lama di Torre Incine</t>
  </si>
  <si>
    <t xml:space="preserve">Antro della </t>
  </si>
  <si>
    <t>Baia Torre Incine</t>
  </si>
  <si>
    <t>Cava di Calcare (grotta della cava)</t>
  </si>
  <si>
    <t>Cava di Calcare via A. Moro</t>
  </si>
  <si>
    <t>Acqua (Buco della Volpe)</t>
  </si>
  <si>
    <t>Contrada Grotta Dell'Acqua</t>
  </si>
  <si>
    <t>San Luca</t>
  </si>
  <si>
    <t>Contrada San Luca MasseriaConte</t>
  </si>
  <si>
    <t>Cavallo</t>
  </si>
  <si>
    <t>Contrada Cavallo</t>
  </si>
  <si>
    <t>Sicarico</t>
  </si>
  <si>
    <t>Contrada Sicarico</t>
  </si>
  <si>
    <t>Masseria la Lite</t>
  </si>
  <si>
    <t>Monte San Nicola</t>
  </si>
  <si>
    <t>Chianchizza</t>
  </si>
  <si>
    <t>Chanchizza</t>
  </si>
  <si>
    <t>Santa Lucia al Casellone</t>
  </si>
  <si>
    <t>Altobello (Grotta dell’Impalata)</t>
  </si>
  <si>
    <t>C.da Impalata</t>
  </si>
  <si>
    <t>Romanazzi</t>
  </si>
  <si>
    <t>Mass. Romanazzi</t>
  </si>
  <si>
    <t>Mammutte</t>
  </si>
  <si>
    <t>Monte Mammutte</t>
  </si>
  <si>
    <t>Pietra Losciale</t>
  </si>
  <si>
    <t>Pozzetto di</t>
  </si>
  <si>
    <t>Pezza Losciale</t>
  </si>
  <si>
    <t>Diavoli</t>
  </si>
  <si>
    <t>Cunicolo dei</t>
  </si>
  <si>
    <t>Porto Badisco</t>
  </si>
  <si>
    <t>Fetida di Santa Cesarea</t>
  </si>
  <si>
    <t>Santa Cesarea Terme</t>
  </si>
  <si>
    <t>Sulfurea di Santa Cesarea</t>
  </si>
  <si>
    <t>Bagno Marino di Santa Cesarea Terme</t>
  </si>
  <si>
    <t>Gattulla di Santa Cesarea Terme</t>
  </si>
  <si>
    <t>Romanelli (grotta dei Benedetti)</t>
  </si>
  <si>
    <t>Diso</t>
  </si>
  <si>
    <t>Porto Romanelli</t>
  </si>
  <si>
    <t>Zinzulusa</t>
  </si>
  <si>
    <t>La Rotondella (grotta Ritunnedda)</t>
  </si>
  <si>
    <t>Scogliera di Castro Marina</t>
  </si>
  <si>
    <t xml:space="preserve">La Rotonda </t>
  </si>
  <si>
    <t>Picciunara (grotta Palombara) (grotta Palummara)</t>
  </si>
  <si>
    <r>
      <t xml:space="preserve">L’Acquaviva </t>
    </r>
    <r>
      <rPr>
        <sz val="9"/>
        <rFont val="Century Gothic"/>
        <family val="2"/>
      </rPr>
      <t>(Caverna dell’Acquaviva)</t>
    </r>
  </si>
  <si>
    <t>Valle Acquaviva</t>
  </si>
  <si>
    <r>
      <t xml:space="preserve">Torre di Andrano </t>
    </r>
    <r>
      <rPr>
        <sz val="9"/>
        <rFont val="Century Gothic"/>
        <family val="2"/>
      </rPr>
      <t>(Grotta Verde)</t>
    </r>
  </si>
  <si>
    <t>Torre di Andrano</t>
  </si>
  <si>
    <t>Ciolo</t>
  </si>
  <si>
    <t>Grotta grande di</t>
  </si>
  <si>
    <t xml:space="preserve">Barbarano </t>
  </si>
  <si>
    <t>Vora grande di</t>
  </si>
  <si>
    <t>Casa Pietruzzo Barbarano</t>
  </si>
  <si>
    <t>Barbarano</t>
  </si>
  <si>
    <t>Vora piccola di</t>
  </si>
  <si>
    <t>Cazzafra</t>
  </si>
  <si>
    <t>sotto la centrale termica</t>
  </si>
  <si>
    <t xml:space="preserve">Diavolo </t>
  </si>
  <si>
    <t xml:space="preserve">Grotta del </t>
  </si>
  <si>
    <t>a NO della tenuta La Ristola</t>
  </si>
  <si>
    <t>Fiume</t>
  </si>
  <si>
    <t>Presepio</t>
  </si>
  <si>
    <t>Tre Porte</t>
  </si>
  <si>
    <t>Torre Marchiello Punta La Ristola</t>
  </si>
  <si>
    <t>Giganti</t>
  </si>
  <si>
    <t>Stalla</t>
  </si>
  <si>
    <t>a N di Torre Marchiello</t>
  </si>
  <si>
    <t xml:space="preserve"> </t>
  </si>
  <si>
    <t>Drago</t>
  </si>
  <si>
    <t>Cardamone</t>
  </si>
  <si>
    <t>Fondo Cardamone</t>
  </si>
  <si>
    <t>Santuario di Montevergine</t>
  </si>
  <si>
    <t>Palmariggi</t>
  </si>
  <si>
    <t>Montevergine</t>
  </si>
  <si>
    <t>Speziale (Grotta dei Fidanzati)</t>
  </si>
  <si>
    <t>Grotta dello</t>
  </si>
  <si>
    <t>Rocca Vecchia</t>
  </si>
  <si>
    <t>Poesia Grande</t>
  </si>
  <si>
    <t>Poesia Piccola</t>
  </si>
  <si>
    <t>La Galategghiu</t>
  </si>
  <si>
    <t>Punta Libri</t>
  </si>
  <si>
    <t>Li Giardine</t>
  </si>
  <si>
    <t>Grotticella</t>
  </si>
  <si>
    <t>Libri</t>
  </si>
  <si>
    <t>Le Due Pietre</t>
  </si>
  <si>
    <t>Grotta settentrionale</t>
  </si>
  <si>
    <t>Grotta centrale</t>
  </si>
  <si>
    <t>Grotta meridionale</t>
  </si>
  <si>
    <t>Le Sciancagghie</t>
  </si>
  <si>
    <t>Scogliera Foresta Forte</t>
  </si>
  <si>
    <r>
      <t xml:space="preserve">Vore </t>
    </r>
    <r>
      <rPr>
        <sz val="9"/>
        <rFont val="Century Gothic"/>
        <family val="2"/>
      </rPr>
      <t>(Grotta Azzurra)</t>
    </r>
  </si>
  <si>
    <t>Guardosedda</t>
  </si>
  <si>
    <t>Porrano</t>
  </si>
  <si>
    <t>Terradico (Orecchio di Terradico)</t>
  </si>
  <si>
    <t>a S di Punta Terradico</t>
  </si>
  <si>
    <t>Ossa di Punta Ristola</t>
  </si>
  <si>
    <t>Caverna delle</t>
  </si>
  <si>
    <t>Punta Ristola</t>
  </si>
  <si>
    <t>Castro marina</t>
  </si>
  <si>
    <t>Abisso di</t>
  </si>
  <si>
    <t>Madonna della Ruta (Madonna della Rutte)</t>
  </si>
  <si>
    <t>Mass. De Cesare</t>
  </si>
  <si>
    <t>Vitigliano</t>
  </si>
  <si>
    <t xml:space="preserve">Vora di </t>
  </si>
  <si>
    <t>Le Mannute</t>
  </si>
  <si>
    <t>presso Andrano</t>
  </si>
  <si>
    <t>Canale delle Vore (Canale di Terradico)</t>
  </si>
  <si>
    <t>Canale di Terradico</t>
  </si>
  <si>
    <t>Diavolo (Grotta Gabbelle)</t>
  </si>
  <si>
    <t>Pesco del</t>
  </si>
  <si>
    <t>Chiavica</t>
  </si>
  <si>
    <r>
      <t xml:space="preserve">Streghe </t>
    </r>
    <r>
      <rPr>
        <sz val="9"/>
        <rFont val="Century Gothic"/>
        <family val="2"/>
      </rPr>
      <t>(Striare)</t>
    </r>
  </si>
  <si>
    <t>Triscioli</t>
  </si>
  <si>
    <t>Mass. Cantoro</t>
  </si>
  <si>
    <t>Matrona</t>
  </si>
  <si>
    <t>Tricase</t>
  </si>
  <si>
    <t>Fraz. Serra della Madonna</t>
  </si>
  <si>
    <t>Fate</t>
  </si>
  <si>
    <r>
      <t xml:space="preserve">Monaca </t>
    </r>
    <r>
      <rPr>
        <sz val="9"/>
        <rFont val="Century Gothic"/>
        <family val="2"/>
      </rPr>
      <t>(Monica)</t>
    </r>
  </si>
  <si>
    <t>Le Moniche</t>
  </si>
  <si>
    <r>
      <t xml:space="preserve">Palombara </t>
    </r>
    <r>
      <rPr>
        <sz val="9"/>
        <rFont val="Century Gothic"/>
        <family val="2"/>
      </rPr>
      <t>(dell’Alga)</t>
    </r>
  </si>
  <si>
    <t>Mass. Dell'Orte</t>
  </si>
  <si>
    <t>L’Appidè</t>
  </si>
  <si>
    <t>Corigliano d’Otranto</t>
  </si>
  <si>
    <t>Contrada Zueppu</t>
  </si>
  <si>
    <t>Vora in</t>
  </si>
  <si>
    <t>Lo Zoppovia Novoli Salice</t>
  </si>
  <si>
    <t>Liama</t>
  </si>
  <si>
    <t>Vora</t>
  </si>
  <si>
    <t>Laghetto sotterraneo (Grotta della Fontana)</t>
  </si>
  <si>
    <t>Masseria La Corte</t>
  </si>
  <si>
    <t>Grotta del Laghetto 1</t>
  </si>
  <si>
    <t>Grotta del Laghetto 2</t>
  </si>
  <si>
    <t>Vora di Nfogamonaci</t>
  </si>
  <si>
    <t>Inghiottitoio della</t>
  </si>
  <si>
    <t xml:space="preserve">Passero </t>
  </si>
  <si>
    <t>Torre Alto Lido</t>
  </si>
  <si>
    <t>Ancore</t>
  </si>
  <si>
    <t>Porto Miggiano</t>
  </si>
  <si>
    <t>Torre Santo Stefano</t>
  </si>
  <si>
    <t>Torre S. Stefano</t>
  </si>
  <si>
    <r>
      <t xml:space="preserve">Prima Spiaggia </t>
    </r>
    <r>
      <rPr>
        <sz val="9"/>
        <rFont val="Century Gothic"/>
        <family val="2"/>
      </rPr>
      <t>(Grotta di Mafarò)</t>
    </r>
  </si>
  <si>
    <t>Sant'Andrea</t>
  </si>
  <si>
    <t>Mbruficu</t>
  </si>
  <si>
    <t>Pepe</t>
  </si>
  <si>
    <t>Acqua dolce 1</t>
  </si>
  <si>
    <t>Acqua dolce 2</t>
  </si>
  <si>
    <t>Acqua dolce 3</t>
  </si>
  <si>
    <t>Acqua dolce 4</t>
  </si>
  <si>
    <r>
      <t xml:space="preserve">Acqua dolce 5 </t>
    </r>
    <r>
      <rPr>
        <sz val="9"/>
        <rFont val="Century Gothic"/>
        <family val="2"/>
      </rPr>
      <t>(Grotta Ronzu Beddu)</t>
    </r>
  </si>
  <si>
    <t xml:space="preserve">Canale </t>
  </si>
  <si>
    <r>
      <t xml:space="preserve">Streghe </t>
    </r>
    <r>
      <rPr>
        <sz val="9"/>
        <rFont val="Century Gothic"/>
        <family val="2"/>
      </rPr>
      <t>(Moniche)</t>
    </r>
  </si>
  <si>
    <t>Torre dell'Orso</t>
  </si>
  <si>
    <t>Campi Salentina</t>
  </si>
  <si>
    <t>Vora di</t>
  </si>
  <si>
    <t>Campi Salentina Squinzano</t>
  </si>
  <si>
    <t>Serra del Foderà</t>
  </si>
  <si>
    <t>Vora della</t>
  </si>
  <si>
    <t>Giardino Cerri</t>
  </si>
  <si>
    <t>Voragine del</t>
  </si>
  <si>
    <t>Maglie</t>
  </si>
  <si>
    <t>Macello</t>
  </si>
  <si>
    <t>Ospedale ex Convento</t>
  </si>
  <si>
    <t>Fondo Lame</t>
  </si>
  <si>
    <t xml:space="preserve">Vora nel </t>
  </si>
  <si>
    <t>fondo Lame</t>
  </si>
  <si>
    <t>Serra Pozzo Mauro</t>
  </si>
  <si>
    <t xml:space="preserve">Macello </t>
  </si>
  <si>
    <t>Vora del</t>
  </si>
  <si>
    <t xml:space="preserve">Forcedda </t>
  </si>
  <si>
    <t>Vora de la</t>
  </si>
  <si>
    <t>Sant’Anna</t>
  </si>
  <si>
    <t>Barrine</t>
  </si>
  <si>
    <t>Pansera</t>
  </si>
  <si>
    <t>Gagliano del Capo  Arigliano(?)</t>
  </si>
  <si>
    <t xml:space="preserve">Supersano </t>
  </si>
  <si>
    <t>Mass. Pizzofalcone</t>
  </si>
  <si>
    <t>Via del Mito</t>
  </si>
  <si>
    <t>Vora a Sud della</t>
  </si>
  <si>
    <t xml:space="preserve">Capovento di </t>
  </si>
  <si>
    <t>Salice</t>
  </si>
  <si>
    <t>Salice Salentino</t>
  </si>
  <si>
    <r>
      <t xml:space="preserve">Surano </t>
    </r>
    <r>
      <rPr>
        <sz val="9"/>
        <rFont val="Century Gothic"/>
        <family val="2"/>
      </rPr>
      <t>(dello Stige) (Vora di Spedicaturo)</t>
    </r>
  </si>
  <si>
    <t>Surano</t>
  </si>
  <si>
    <t>Casina Mellone</t>
  </si>
  <si>
    <t>Nociglia</t>
  </si>
  <si>
    <t>Scorrano</t>
  </si>
  <si>
    <t>Masseria Torremozza</t>
  </si>
  <si>
    <t>Aviso</t>
  </si>
  <si>
    <t>Neviera</t>
  </si>
  <si>
    <t>Sogliano</t>
  </si>
  <si>
    <t>Parlatano</t>
  </si>
  <si>
    <t>Voragine di</t>
  </si>
  <si>
    <t>Montesano</t>
  </si>
  <si>
    <t>Sprofondamento di</t>
  </si>
  <si>
    <t>Vojurù</t>
  </si>
  <si>
    <t>Montenero</t>
  </si>
  <si>
    <t>San Marco in Lamis</t>
  </si>
  <si>
    <t>Montenero Piscina Cutinelli</t>
  </si>
  <si>
    <r>
      <t xml:space="preserve">San Michele </t>
    </r>
    <r>
      <rPr>
        <sz val="9"/>
        <rFont val="Century Gothic"/>
        <family val="2"/>
      </rPr>
      <t>(Grotta dell’Arcangelo) (Grotta del Monte Gargano)</t>
    </r>
  </si>
  <si>
    <t>Monte Sant’Angelo</t>
  </si>
  <si>
    <t>Santuario di San Michele</t>
  </si>
  <si>
    <t xml:space="preserve">Montenero </t>
  </si>
  <si>
    <t xml:space="preserve">Grava di </t>
  </si>
  <si>
    <t>Umbra</t>
  </si>
  <si>
    <t>Foresta Umbra Falascone</t>
  </si>
  <si>
    <t>Tasso della Foresta Umbra</t>
  </si>
  <si>
    <t>Disertori</t>
  </si>
  <si>
    <t>Tasso d’Ischitella</t>
  </si>
  <si>
    <t>Ischitella</t>
  </si>
  <si>
    <t>Valle del Tasso</t>
  </si>
  <si>
    <t>Caverna dell’</t>
  </si>
  <si>
    <t>Peschici</t>
  </si>
  <si>
    <t>Torre Sfinale</t>
  </si>
  <si>
    <t>Campana</t>
  </si>
  <si>
    <t>Mattinata</t>
  </si>
  <si>
    <r>
      <t xml:space="preserve">Ragnatela </t>
    </r>
    <r>
      <rPr>
        <sz val="9"/>
        <rFont val="Century Gothic"/>
        <family val="2"/>
      </rPr>
      <t>(Grotta di Ciminà)</t>
    </r>
  </si>
  <si>
    <t>Spelonca di</t>
  </si>
  <si>
    <t>Ciminera</t>
  </si>
  <si>
    <t>Cagnano Varano</t>
  </si>
  <si>
    <t>Manaccora</t>
  </si>
  <si>
    <t>Caverna di</t>
  </si>
  <si>
    <t>Punta Manaccora</t>
  </si>
  <si>
    <r>
      <t xml:space="preserve">Croatico </t>
    </r>
    <r>
      <rPr>
        <sz val="9"/>
        <rFont val="Century Gothic"/>
        <family val="2"/>
      </rPr>
      <t>(Grotta di Crovatico)</t>
    </r>
  </si>
  <si>
    <t>Crovatico</t>
  </si>
  <si>
    <t>Zagano</t>
  </si>
  <si>
    <t>Grottone di</t>
  </si>
  <si>
    <t xml:space="preserve">Manaccora </t>
  </si>
  <si>
    <t>Caverna marina sulla spiaggia di</t>
  </si>
  <si>
    <t>Manaccoraspiaggia di Zaiano</t>
  </si>
  <si>
    <r>
      <t xml:space="preserve">Lina </t>
    </r>
    <r>
      <rPr>
        <sz val="9"/>
        <rFont val="Century Gothic"/>
        <family val="2"/>
      </rPr>
      <t>(della Ventresca)</t>
    </r>
  </si>
  <si>
    <t>Banditi</t>
  </si>
  <si>
    <t>Procenisca</t>
  </si>
  <si>
    <t xml:space="preserve">Turco </t>
  </si>
  <si>
    <t>Cala del Turco</t>
  </si>
  <si>
    <t xml:space="preserve">Riccio </t>
  </si>
  <si>
    <t>Torre Usmai</t>
  </si>
  <si>
    <t>Cala di Trabucco</t>
  </si>
  <si>
    <t>Sfinale</t>
  </si>
  <si>
    <t>Malle</t>
  </si>
  <si>
    <t>Riva di Paliante</t>
  </si>
  <si>
    <t>Palianza</t>
  </si>
  <si>
    <t>Abate</t>
  </si>
  <si>
    <t>Malanotte Palude Gusmai</t>
  </si>
  <si>
    <t xml:space="preserve">Immersione </t>
  </si>
  <si>
    <t>Vallicella</t>
  </si>
  <si>
    <t>Ghialillo</t>
  </si>
  <si>
    <t>Monte Pucci</t>
  </si>
  <si>
    <t>Torre di Monte Pucci (Sin. Grotta degli Spiripingoli PU 2155)</t>
  </si>
  <si>
    <t>Torre di Monte Pucci</t>
  </si>
  <si>
    <t>Grotta sopra la grotta della</t>
  </si>
  <si>
    <t>Marchese</t>
  </si>
  <si>
    <t>Rodi Garganico</t>
  </si>
  <si>
    <t>Torrente Ramandato</t>
  </si>
  <si>
    <t>Lepre</t>
  </si>
  <si>
    <t>La Pietà</t>
  </si>
  <si>
    <t>Spagnola</t>
  </si>
  <si>
    <t>Servigliano</t>
  </si>
  <si>
    <t>Spiaggia Castello</t>
  </si>
  <si>
    <t>Portonuovo</t>
  </si>
  <si>
    <t>Grotta in località</t>
  </si>
  <si>
    <t>Torre Portonuovo</t>
  </si>
  <si>
    <t>San Lorenzo</t>
  </si>
  <si>
    <t xml:space="preserve">Erba </t>
  </si>
  <si>
    <t>La Salata</t>
  </si>
  <si>
    <t>Grotta grande in località</t>
  </si>
  <si>
    <t>La SalataMarchione</t>
  </si>
  <si>
    <t>Grotta grande</t>
  </si>
  <si>
    <t>Saracena</t>
  </si>
  <si>
    <t>Grande grotta</t>
  </si>
  <si>
    <t>Saracena 2</t>
  </si>
  <si>
    <t>Caverna</t>
  </si>
  <si>
    <t>Saracena 3</t>
  </si>
  <si>
    <t>Saracena 4</t>
  </si>
  <si>
    <t>Santa Tecla</t>
  </si>
  <si>
    <t>Santa TeclaMandra di Muro</t>
  </si>
  <si>
    <t xml:space="preserve">Catatruppo </t>
  </si>
  <si>
    <t>Salerno</t>
  </si>
  <si>
    <t xml:space="preserve">Monte Sacro </t>
  </si>
  <si>
    <t>Caverna sulle pendici di</t>
  </si>
  <si>
    <t>Monte Sacro</t>
  </si>
  <si>
    <t>Convento dei Cappuccini</t>
  </si>
  <si>
    <t>Grotta sotto il</t>
  </si>
  <si>
    <t>Convento di Vico del Gargano</t>
  </si>
  <si>
    <t xml:space="preserve">Mauro </t>
  </si>
  <si>
    <t>Pineta MarziniUlazzo</t>
  </si>
  <si>
    <t>Santa Maria</t>
  </si>
  <si>
    <t>CannitiAsciantizza</t>
  </si>
  <si>
    <t>Coppa Rossa (Coppa Rosce)</t>
  </si>
  <si>
    <t>Cicco</t>
  </si>
  <si>
    <t xml:space="preserve">Grotte di </t>
  </si>
  <si>
    <t>Trappitello</t>
  </si>
  <si>
    <t>Voltone</t>
  </si>
  <si>
    <t>Mascia</t>
  </si>
  <si>
    <t>Senza Nome</t>
  </si>
  <si>
    <t>Padula</t>
  </si>
  <si>
    <t>Cimitero d’Ischitella</t>
  </si>
  <si>
    <t>Cimitero d’Ischitella Fontana</t>
  </si>
  <si>
    <t>San Francato</t>
  </si>
  <si>
    <t>Pagani</t>
  </si>
  <si>
    <t xml:space="preserve">Grotta dei </t>
  </si>
  <si>
    <t>Parco della Chiesa</t>
  </si>
  <si>
    <t>Fondo Giacchetta</t>
  </si>
  <si>
    <t>Sannicandro Garganico</t>
  </si>
  <si>
    <t>M. d'Elio Cala Rossa</t>
  </si>
  <si>
    <t>Pozzo della Chiesa</t>
  </si>
  <si>
    <t xml:space="preserve">Angelo </t>
  </si>
  <si>
    <t>Monte d'Elio Pennacchio</t>
  </si>
  <si>
    <t xml:space="preserve">Papaglione </t>
  </si>
  <si>
    <t>Parco la Vergine</t>
  </si>
  <si>
    <t>Grande</t>
  </si>
  <si>
    <t>Grava</t>
  </si>
  <si>
    <t>Valle Cazzilli Mormoramento</t>
  </si>
  <si>
    <t>Occhiopinto</t>
  </si>
  <si>
    <t>Scaloria</t>
  </si>
  <si>
    <t>Cascatelle della Sorgente</t>
  </si>
  <si>
    <t>Mascherizzo</t>
  </si>
  <si>
    <t>La Grava di San Menaio</t>
  </si>
  <si>
    <t>Sale</t>
  </si>
  <si>
    <t xml:space="preserve"> Isole Tremiti</t>
  </si>
  <si>
    <t>San Domino</t>
  </si>
  <si>
    <t>Bue Marino</t>
  </si>
  <si>
    <t>Menichello</t>
  </si>
  <si>
    <t>Coccodrillo (grotta delle Viole)</t>
  </si>
  <si>
    <t>Il Grottone</t>
  </si>
  <si>
    <t xml:space="preserve">Capraia </t>
  </si>
  <si>
    <t>Monte Granata</t>
  </si>
  <si>
    <t>Scalogna</t>
  </si>
  <si>
    <t>Grava di</t>
  </si>
  <si>
    <r>
      <t xml:space="preserve">Campolato </t>
    </r>
    <r>
      <rPr>
        <sz val="9"/>
        <rFont val="Century Gothic"/>
        <family val="2"/>
      </rPr>
      <t>(Pantanello)</t>
    </r>
  </si>
  <si>
    <t>Campolato</t>
  </si>
  <si>
    <t>Tarantona</t>
  </si>
  <si>
    <t>Camardella</t>
  </si>
  <si>
    <t>Pian della Macina</t>
  </si>
  <si>
    <t xml:space="preserve">Grotta nel </t>
  </si>
  <si>
    <t>Zazzano</t>
  </si>
  <si>
    <r>
      <t xml:space="preserve">San Leonardo </t>
    </r>
    <r>
      <rPr>
        <sz val="9"/>
        <rFont val="Century Gothic"/>
        <family val="2"/>
      </rPr>
      <t>(Don Paolo)</t>
    </r>
  </si>
  <si>
    <t>San LeonardoMass. Don Paolo Donna Stella</t>
  </si>
  <si>
    <t>Monte Pucci Pineta Marzini</t>
  </si>
  <si>
    <t>Strada Peschici-Rodi</t>
  </si>
  <si>
    <t>Grotta sotto la</t>
  </si>
  <si>
    <t>Pineta Marzini</t>
  </si>
  <si>
    <t>Fate (Sin Grotta Valle Stignano 1)</t>
  </si>
  <si>
    <t>Antri delle</t>
  </si>
  <si>
    <t>San Marco in Lamis        Apricena ?</t>
  </si>
  <si>
    <t>Valle di Stignano Postiglione</t>
  </si>
  <si>
    <t>Miracoli</t>
  </si>
  <si>
    <t>Rignano Garganico</t>
  </si>
  <si>
    <t>Murge Primaiole</t>
  </si>
  <si>
    <t>Licandrone</t>
  </si>
  <si>
    <t>Strada S. Marco Sannicandro</t>
  </si>
  <si>
    <t>Acherusia (Grotta di Acheronte)</t>
  </si>
  <si>
    <t>Torre Scoppone</t>
  </si>
  <si>
    <t>Purgatorio</t>
  </si>
  <si>
    <t xml:space="preserve">Pipistrelli </t>
  </si>
  <si>
    <t>Siponto</t>
  </si>
  <si>
    <t>Sant'Oronzo</t>
  </si>
  <si>
    <t>Scoglio</t>
  </si>
  <si>
    <t>Murene</t>
  </si>
  <si>
    <t>Rondinelle</t>
  </si>
  <si>
    <t>San Sabino</t>
  </si>
  <si>
    <t>San Giovanni</t>
  </si>
  <si>
    <t xml:space="preserve">San Leonardo </t>
  </si>
  <si>
    <t xml:space="preserve">San Pasquale </t>
  </si>
  <si>
    <t xml:space="preserve">ValloneSan Pasquale </t>
  </si>
  <si>
    <t xml:space="preserve">Coppa del Giglio </t>
  </si>
  <si>
    <t>Bosco QuartoCoppa del Giglio</t>
  </si>
  <si>
    <t>Spigno</t>
  </si>
  <si>
    <t>Monte Spigno</t>
  </si>
  <si>
    <t>Trombetta</t>
  </si>
  <si>
    <t>Iazzo Trombetta</t>
  </si>
  <si>
    <t>Paglicci</t>
  </si>
  <si>
    <t xml:space="preserve">Pilastri </t>
  </si>
  <si>
    <t>Fornovecchio</t>
  </si>
  <si>
    <t xml:space="preserve">Posta del Fosso </t>
  </si>
  <si>
    <t>Signoritti</t>
  </si>
  <si>
    <t>Mass. Signoritti</t>
  </si>
  <si>
    <t>Il Gravaglione</t>
  </si>
  <si>
    <t>Gravaglione</t>
  </si>
  <si>
    <t>Pozzatina</t>
  </si>
  <si>
    <t>Dolina</t>
  </si>
  <si>
    <t xml:space="preserve">Pulsano </t>
  </si>
  <si>
    <t>Santuario di</t>
  </si>
  <si>
    <t xml:space="preserve">Vallone Pulsano </t>
  </si>
  <si>
    <t>Baia di Torre Incine</t>
  </si>
  <si>
    <t>Cavernetta di erosione della</t>
  </si>
  <si>
    <t>Torre Incine</t>
  </si>
  <si>
    <t>Masseria Sassi</t>
  </si>
  <si>
    <t>Campanelli</t>
  </si>
  <si>
    <t>Grave piccola</t>
  </si>
  <si>
    <t>Grave grande</t>
  </si>
  <si>
    <t xml:space="preserve">Campanelli </t>
  </si>
  <si>
    <t xml:space="preserve">Grave media </t>
  </si>
  <si>
    <t>Coste San Gregorio</t>
  </si>
  <si>
    <t>Masseria Iambrenghi</t>
  </si>
  <si>
    <t>Iambrenghi</t>
  </si>
  <si>
    <t>Masseria Iambrenghi 1</t>
  </si>
  <si>
    <t xml:space="preserve">Grave della </t>
  </si>
  <si>
    <t>Masseria Iambrenghi 2</t>
  </si>
  <si>
    <t>Masseria Carl’Uva</t>
  </si>
  <si>
    <t xml:space="preserve">Inghiottitoio </t>
  </si>
  <si>
    <t xml:space="preserve">Difesa </t>
  </si>
  <si>
    <t>Cava San Michele</t>
  </si>
  <si>
    <t>Cava</t>
  </si>
  <si>
    <t>Masseria Campanelli</t>
  </si>
  <si>
    <t>Draga</t>
  </si>
  <si>
    <t xml:space="preserve">Corvino </t>
  </si>
  <si>
    <t>Porto Alga</t>
  </si>
  <si>
    <t>Azzurra di Monopoli</t>
  </si>
  <si>
    <t>Francese</t>
  </si>
  <si>
    <t>periferia N dell'abitato</t>
  </si>
  <si>
    <t>Ferraricchio</t>
  </si>
  <si>
    <t>Cala Santa Miseria</t>
  </si>
  <si>
    <t>Santa Miseria</t>
  </si>
  <si>
    <t>Porto Bianco</t>
  </si>
  <si>
    <t>Mura</t>
  </si>
  <si>
    <t>Moli Evoli</t>
  </si>
  <si>
    <t>Porto Rosso</t>
  </si>
  <si>
    <t>periferia S dell'abitato</t>
  </si>
  <si>
    <t>Deredd</t>
  </si>
  <si>
    <t>S. Francesco da Paola</t>
  </si>
  <si>
    <t>Cala Porto Paradiso</t>
  </si>
  <si>
    <t>Il Grottone di Monopoli</t>
  </si>
  <si>
    <t>Giardina</t>
  </si>
  <si>
    <t>Cala Tre Buchi</t>
  </si>
  <si>
    <t>Monte Milone</t>
  </si>
  <si>
    <t>Pagano</t>
  </si>
  <si>
    <t>S. Stefano</t>
  </si>
  <si>
    <t>Cala Ferro di Cavallo</t>
  </si>
  <si>
    <t xml:space="preserve">Grottone della </t>
  </si>
  <si>
    <t>Spiaggia di S. Stefano</t>
  </si>
  <si>
    <t>Briganti</t>
  </si>
  <si>
    <t>Capovento dei</t>
  </si>
  <si>
    <t>Mass. Fangia</t>
  </si>
  <si>
    <t xml:space="preserve">Marrasca </t>
  </si>
  <si>
    <t>Agnano</t>
  </si>
  <si>
    <t>Mottola</t>
  </si>
  <si>
    <t>Poltri Nuove</t>
  </si>
  <si>
    <t>Gemma d’Arrigo</t>
  </si>
  <si>
    <t xml:space="preserve">Grave </t>
  </si>
  <si>
    <t>Sciamme di Rigo</t>
  </si>
  <si>
    <t>Madonna della Croce</t>
  </si>
  <si>
    <t>Civitella</t>
  </si>
  <si>
    <t>Grotta Cilicea</t>
  </si>
  <si>
    <t>Lenti</t>
  </si>
  <si>
    <t>Monte</t>
  </si>
  <si>
    <t>Grave del</t>
  </si>
  <si>
    <t>Mass. Case le Gatte</t>
  </si>
  <si>
    <r>
      <t xml:space="preserve">Barsenti </t>
    </r>
    <r>
      <rPr>
        <sz val="9"/>
        <rFont val="Century Gothic"/>
        <family val="2"/>
      </rPr>
      <t>(in Contrada Balsente)</t>
    </r>
  </si>
  <si>
    <t>Contrada Balsente</t>
  </si>
  <si>
    <t>Barsenti</t>
  </si>
  <si>
    <t>Cavernetta di</t>
  </si>
  <si>
    <t>Monte Mozzone</t>
  </si>
  <si>
    <t xml:space="preserve">Inghiottitoio di </t>
  </si>
  <si>
    <t>Monte Carello</t>
  </si>
  <si>
    <t>Giarangiambola</t>
  </si>
  <si>
    <t>Alberobello</t>
  </si>
  <si>
    <t>Canale di Pirro</t>
  </si>
  <si>
    <t>Masseria Rotolo</t>
  </si>
  <si>
    <t>Buoi</t>
  </si>
  <si>
    <t>Spine a Paretano</t>
  </si>
  <si>
    <t>Suini a Paretano</t>
  </si>
  <si>
    <t>Marzalossa</t>
  </si>
  <si>
    <t xml:space="preserve">Cavernone di </t>
  </si>
  <si>
    <t>Micele</t>
  </si>
  <si>
    <t>Contrada Miceli</t>
  </si>
  <si>
    <t xml:space="preserve">Lama Grotta </t>
  </si>
  <si>
    <t>La Gravina</t>
  </si>
  <si>
    <t>Cane</t>
  </si>
  <si>
    <t>Contrada Maccarone</t>
  </si>
  <si>
    <t>Busine</t>
  </si>
  <si>
    <t>Scuola agraria Gigante</t>
  </si>
  <si>
    <t>Grotta nel recinto della</t>
  </si>
  <si>
    <t>Albero della Croce</t>
  </si>
  <si>
    <t>Ovile della Selva di Fasano</t>
  </si>
  <si>
    <t>Matarano</t>
  </si>
  <si>
    <t>Masseria Forleo</t>
  </si>
  <si>
    <t>Voragine della</t>
  </si>
  <si>
    <t>San Pancrazio Salentino</t>
  </si>
  <si>
    <t>Matarella</t>
  </si>
  <si>
    <t>Ciole</t>
  </si>
  <si>
    <t>Grave delle</t>
  </si>
  <si>
    <t>Gnesa Cavallo</t>
  </si>
  <si>
    <t>Minguccio</t>
  </si>
  <si>
    <t>Cicerale</t>
  </si>
  <si>
    <t>Tasso (Grotta S. Biagio1)</t>
  </si>
  <si>
    <t>San Biagio</t>
  </si>
  <si>
    <t>Monte Sant’Oronzo</t>
  </si>
  <si>
    <t>Grotta sotto la cima di</t>
  </si>
  <si>
    <t>Monte Sant’Oronzo si accede dal Santuario</t>
  </si>
  <si>
    <t>Cava di Sant’Angelo</t>
  </si>
  <si>
    <t>Grotta nella</t>
  </si>
  <si>
    <t>Masseria Serranova</t>
  </si>
  <si>
    <t>Carovigno</t>
  </si>
  <si>
    <t>Cava di San Lorenzo</t>
  </si>
  <si>
    <t>San Lorenzosulla strada fra stazione ferr. Di Ostuni e l'abitato</t>
  </si>
  <si>
    <t>Puntore</t>
  </si>
  <si>
    <t>Fosso Puntorepresso la spiaggia</t>
  </si>
  <si>
    <t>Masseriola</t>
  </si>
  <si>
    <t>Capovento</t>
  </si>
  <si>
    <t>I Campanili Masseriola</t>
  </si>
  <si>
    <t>Madonna della Nova</t>
  </si>
  <si>
    <t>Santuario Madonna della Nova</t>
  </si>
  <si>
    <t>Donna Gnora</t>
  </si>
  <si>
    <t>Monte Torto Donna Gnora</t>
  </si>
  <si>
    <r>
      <t xml:space="preserve">Belvedere </t>
    </r>
    <r>
      <rPr>
        <sz val="9"/>
        <rFont val="Century Gothic"/>
        <family val="2"/>
      </rPr>
      <t>(Santa Maria di Belvedere)</t>
    </r>
  </si>
  <si>
    <t>Monte Scotano</t>
  </si>
  <si>
    <t>Vora Reale</t>
  </si>
  <si>
    <t>Francavilla Fontana</t>
  </si>
  <si>
    <r>
      <t xml:space="preserve">Tarantina </t>
    </r>
    <r>
      <rPr>
        <sz val="9"/>
        <rFont val="Century Gothic"/>
        <family val="2"/>
      </rPr>
      <t>(Specchia Tarantina)</t>
    </r>
  </si>
  <si>
    <t>Specchia Tarantina</t>
  </si>
  <si>
    <r>
      <t xml:space="preserve">Cigliana </t>
    </r>
    <r>
      <rPr>
        <sz val="9"/>
        <rFont val="Century Gothic"/>
        <family val="2"/>
      </rPr>
      <t>(Giuliano 1)</t>
    </r>
  </si>
  <si>
    <t>Giuliano</t>
  </si>
  <si>
    <t>Fonte Pliniana</t>
  </si>
  <si>
    <t>Manduria</t>
  </si>
  <si>
    <t>Giancane</t>
  </si>
  <si>
    <r>
      <t xml:space="preserve">Zona Pigna </t>
    </r>
    <r>
      <rPr>
        <sz val="9"/>
        <rFont val="Century Gothic"/>
        <family val="2"/>
      </rPr>
      <t>(La Vora)</t>
    </r>
  </si>
  <si>
    <t xml:space="preserve">Vora nella </t>
  </si>
  <si>
    <t>Zona Pigna</t>
  </si>
  <si>
    <t>Voricella</t>
  </si>
  <si>
    <t>Scegno Vecchio</t>
  </si>
  <si>
    <t xml:space="preserve">Lucerna </t>
  </si>
  <si>
    <t>Contrada Spina</t>
  </si>
  <si>
    <t>Sant’Angelo di Statte</t>
  </si>
  <si>
    <t>Monte Sant'Angelo</t>
  </si>
  <si>
    <t>Buca del</t>
  </si>
  <si>
    <t>Vitosa</t>
  </si>
  <si>
    <t>Nove Casedde</t>
  </si>
  <si>
    <t>Pilano</t>
  </si>
  <si>
    <t>Masseria Bufaloria</t>
  </si>
  <si>
    <t>Difesa del Duca De Santis</t>
  </si>
  <si>
    <t>Cento Camere</t>
  </si>
  <si>
    <t xml:space="preserve">Vallone dell'Inferno Bosco Mass. Tagliente </t>
  </si>
  <si>
    <t>Recupero 1</t>
  </si>
  <si>
    <t>Recupero</t>
  </si>
  <si>
    <t>Recupero 2</t>
  </si>
  <si>
    <t>Palesi</t>
  </si>
  <si>
    <t>Nzirra</t>
  </si>
  <si>
    <t>Bosco Pianelle</t>
  </si>
  <si>
    <t>Cupa,Blasi</t>
  </si>
  <si>
    <t>Caverna della</t>
  </si>
  <si>
    <t>Monte Tullio</t>
  </si>
  <si>
    <r>
      <t xml:space="preserve">Monte Tullio </t>
    </r>
    <r>
      <rPr>
        <sz val="9"/>
        <rFont val="Century Gothic"/>
        <family val="2"/>
      </rPr>
      <t>(Vocca du Ladrone)</t>
    </r>
  </si>
  <si>
    <t>Arbusta</t>
  </si>
  <si>
    <t>Candelone</t>
  </si>
  <si>
    <t>San Pietro</t>
  </si>
  <si>
    <t>San Petro</t>
  </si>
  <si>
    <r>
      <t>Palumbo</t>
    </r>
    <r>
      <rPr>
        <sz val="9"/>
        <rFont val="Century Gothic"/>
        <family val="2"/>
      </rPr>
      <t xml:space="preserve"> (dei Palumbi)</t>
    </r>
  </si>
  <si>
    <t>Gravina di Laterza</t>
  </si>
  <si>
    <t>De Bellis</t>
  </si>
  <si>
    <t>Parco Rizzuto</t>
  </si>
  <si>
    <r>
      <t xml:space="preserve">Domenico </t>
    </r>
    <r>
      <rPr>
        <sz val="9"/>
        <rFont val="Century Gothic"/>
        <family val="2"/>
      </rPr>
      <t>(San Domenico)</t>
    </r>
  </si>
  <si>
    <t>Serra di San Vito</t>
  </si>
  <si>
    <t>Masseria Ferretti</t>
  </si>
  <si>
    <t>Lama del Morto</t>
  </si>
  <si>
    <r>
      <t xml:space="preserve">Caprara </t>
    </r>
    <r>
      <rPr>
        <sz val="9"/>
        <rFont val="Century Gothic"/>
        <family val="2"/>
      </rPr>
      <t>(Caprara 1)</t>
    </r>
  </si>
  <si>
    <t>San Folco</t>
  </si>
  <si>
    <t>Contrada San Giuseppe</t>
  </si>
  <si>
    <t>Lago d’Anice di Sopra</t>
  </si>
  <si>
    <t>Imbroglio</t>
  </si>
  <si>
    <t xml:space="preserve">Orco </t>
  </si>
  <si>
    <t>Parco della Noce</t>
  </si>
  <si>
    <t xml:space="preserve">Mena </t>
  </si>
  <si>
    <t>Parco La Mena</t>
  </si>
  <si>
    <r>
      <t xml:space="preserve">Briganti </t>
    </r>
    <r>
      <rPr>
        <sz val="9"/>
        <rFont val="Century Gothic"/>
        <family val="2"/>
      </rPr>
      <t>(Grotta Cappiello)</t>
    </r>
  </si>
  <si>
    <t>Parisi Vecchio</t>
  </si>
  <si>
    <r>
      <t xml:space="preserve">Castelli </t>
    </r>
    <r>
      <rPr>
        <sz val="9"/>
        <rFont val="Century Gothic"/>
        <family val="2"/>
      </rPr>
      <t>(Curtrizz’)</t>
    </r>
  </si>
  <si>
    <t>Parco Fiscale Corte Lirizzi</t>
  </si>
  <si>
    <t xml:space="preserve">Scardino </t>
  </si>
  <si>
    <t>Lama Scardino</t>
  </si>
  <si>
    <t>Mellitto</t>
  </si>
  <si>
    <t>Grumo Appula</t>
  </si>
  <si>
    <t>Peragine</t>
  </si>
  <si>
    <t xml:space="preserve">Schianato </t>
  </si>
  <si>
    <t>Spinale di Porco</t>
  </si>
  <si>
    <r>
      <t xml:space="preserve">Bianca </t>
    </r>
    <r>
      <rPr>
        <sz val="9"/>
        <rFont val="Century Gothic"/>
        <family val="2"/>
      </rPr>
      <t>(Impastorata)</t>
    </r>
  </si>
  <si>
    <t>Impastorata</t>
  </si>
  <si>
    <t>Colombo</t>
  </si>
  <si>
    <t>Pappalettere</t>
  </si>
  <si>
    <t>Pulicchio di</t>
  </si>
  <si>
    <t>Giovinazzo</t>
  </si>
  <si>
    <t>Monte Pagano</t>
  </si>
  <si>
    <t xml:space="preserve">Voragine di </t>
  </si>
  <si>
    <t>Monte Castel Pagano</t>
  </si>
  <si>
    <t xml:space="preserve">Chiancarello </t>
  </si>
  <si>
    <t>Bitonto</t>
  </si>
  <si>
    <t>ChiancarelloTorrente Tiflis</t>
  </si>
  <si>
    <t>Tiflis</t>
  </si>
  <si>
    <r>
      <t xml:space="preserve">U’ Vicc’ </t>
    </r>
    <r>
      <rPr>
        <sz val="9"/>
        <rFont val="Century Gothic"/>
        <family val="2"/>
      </rPr>
      <t>(del Gallinaccio)</t>
    </r>
  </si>
  <si>
    <t>Mass. Fornelli</t>
  </si>
  <si>
    <t xml:space="preserve">Scoparella </t>
  </si>
  <si>
    <t>San Vittore</t>
  </si>
  <si>
    <t>Masseria Piano Padula</t>
  </si>
  <si>
    <t>Piano Padula</t>
  </si>
  <si>
    <t xml:space="preserve">Masseria Prreviticelli </t>
  </si>
  <si>
    <r>
      <t xml:space="preserve">Masseria Tafuri </t>
    </r>
    <r>
      <rPr>
        <sz val="9"/>
        <rFont val="Century Gothic"/>
        <family val="2"/>
      </rPr>
      <t>(Mass. Tafone)</t>
    </r>
  </si>
  <si>
    <t xml:space="preserve">Masseria Tafuri </t>
  </si>
  <si>
    <t>Mercante</t>
  </si>
  <si>
    <t>Contrada Mercante</t>
  </si>
  <si>
    <t>Punta di Ripalta</t>
  </si>
  <si>
    <t>Ripalta</t>
  </si>
  <si>
    <t>Il Pulicchio</t>
  </si>
  <si>
    <t>Iazzo Mannara</t>
  </si>
  <si>
    <t>Masseria Vallata</t>
  </si>
  <si>
    <t>Santeramo in Colle</t>
  </si>
  <si>
    <t>Masseria Grottone</t>
  </si>
  <si>
    <t>Gfrotta della</t>
  </si>
  <si>
    <t xml:space="preserve">Masseria Grottillo </t>
  </si>
  <si>
    <r>
      <t xml:space="preserve">La Grave </t>
    </r>
    <r>
      <rPr>
        <sz val="9"/>
        <rFont val="Century Gothic"/>
        <family val="2"/>
      </rPr>
      <t>(grave di Frà Gennaro)</t>
    </r>
  </si>
  <si>
    <r>
      <t xml:space="preserve">Villa Antonietta </t>
    </r>
    <r>
      <rPr>
        <sz val="9"/>
        <rFont val="Century Gothic"/>
        <family val="2"/>
      </rPr>
      <t>(Grave di Quasano)</t>
    </r>
  </si>
  <si>
    <t>Quasani</t>
  </si>
  <si>
    <r>
      <t xml:space="preserve">Ferratelle </t>
    </r>
    <r>
      <rPr>
        <sz val="9"/>
        <rFont val="Century Gothic"/>
        <family val="2"/>
      </rPr>
      <t>(di Jazzo Rosso) (la Riv’)</t>
    </r>
  </si>
  <si>
    <t>Ferratelle</t>
  </si>
  <si>
    <t xml:space="preserve">Lupo </t>
  </si>
  <si>
    <t>Visca</t>
  </si>
  <si>
    <t>Stalattiti (Grotta S. Elia)</t>
  </si>
  <si>
    <t>Masseria Ingiuria</t>
  </si>
  <si>
    <t>ContradaDon Achille</t>
  </si>
  <si>
    <t>Passeri di Pozzo Vivo</t>
  </si>
  <si>
    <t>Pozzo Vivo</t>
  </si>
  <si>
    <t xml:space="preserve">Iazzo di Cristo </t>
  </si>
  <si>
    <t>Canale Gennarini</t>
  </si>
  <si>
    <t>Grotta nel</t>
  </si>
  <si>
    <t>Fosso</t>
  </si>
  <si>
    <t>Le Grottelle 1</t>
  </si>
  <si>
    <t xml:space="preserve"> Grottella</t>
  </si>
  <si>
    <t>Le Grottelle 2</t>
  </si>
  <si>
    <r>
      <t xml:space="preserve">Calvi </t>
    </r>
    <r>
      <rPr>
        <sz val="9"/>
        <rFont val="Century Gothic"/>
        <family val="2"/>
      </rPr>
      <t>(S. Angelo)</t>
    </r>
  </si>
  <si>
    <t>Serra S. Angelo</t>
  </si>
  <si>
    <r>
      <t xml:space="preserve">Palla Palla </t>
    </r>
    <r>
      <rPr>
        <sz val="9"/>
        <rFont val="Century Gothic"/>
        <family val="2"/>
      </rPr>
      <t>(Grava di Stracciacristo)</t>
    </r>
  </si>
  <si>
    <t xml:space="preserve">Chiancate </t>
  </si>
  <si>
    <t>Sannicandro di Bari</t>
  </si>
  <si>
    <t>Torre S. Angelo</t>
  </si>
  <si>
    <t>Ripe Rosse</t>
  </si>
  <si>
    <t>Vallone Ripe Rosse</t>
  </si>
  <si>
    <t>Masseria Sorvo 1</t>
  </si>
  <si>
    <t>Lama delle Grotte</t>
  </si>
  <si>
    <t>Masseria Sorvo 2</t>
  </si>
  <si>
    <t>Masseria Sorvo 3</t>
  </si>
  <si>
    <t>Masseria San Giuseppe</t>
  </si>
  <si>
    <t>San Giuseppe</t>
  </si>
  <si>
    <t>Torre del Vento</t>
  </si>
  <si>
    <t>Lama Calambise</t>
  </si>
  <si>
    <t>San Sergio</t>
  </si>
  <si>
    <t>Vallone San Menaio</t>
  </si>
  <si>
    <t>Valle di Vico</t>
  </si>
  <si>
    <t>San Iorio</t>
  </si>
  <si>
    <r>
      <t xml:space="preserve">Convento </t>
    </r>
    <r>
      <rPr>
        <sz val="9"/>
        <rFont val="Century Gothic"/>
        <family val="2"/>
      </rPr>
      <t>(Grotta San Rocco)</t>
    </r>
  </si>
  <si>
    <t>Vallone La Porta</t>
  </si>
  <si>
    <t>Torre del Ponte 1</t>
  </si>
  <si>
    <t>Torre del Ponte</t>
  </si>
  <si>
    <t>Torre del Ponte 2</t>
  </si>
  <si>
    <t>Scoglio di Portonuovo</t>
  </si>
  <si>
    <t xml:space="preserve">Grotta dello </t>
  </si>
  <si>
    <t>Fontana Vecchia</t>
  </si>
  <si>
    <t>Pantanello</t>
  </si>
  <si>
    <t>Coppa delle Stelle</t>
  </si>
  <si>
    <t>Foresta Umbra Valle del Finocchio</t>
  </si>
  <si>
    <t>Grava Grande</t>
  </si>
  <si>
    <t>Grava ad E</t>
  </si>
  <si>
    <t>Mormoramento Valle Cazzilli</t>
  </si>
  <si>
    <t>Grotta ad ENE della</t>
  </si>
  <si>
    <t>Punta Rossa</t>
  </si>
  <si>
    <t>Amore</t>
  </si>
  <si>
    <t>Coppa D'Apolito</t>
  </si>
  <si>
    <t xml:space="preserve">Laghetto </t>
  </si>
  <si>
    <t>Acqua di Cristo</t>
  </si>
  <si>
    <t>Campana 2</t>
  </si>
  <si>
    <t>Valle della Vecchia</t>
  </si>
  <si>
    <t>Abisso Basso</t>
  </si>
  <si>
    <t>Iacotenente</t>
  </si>
  <si>
    <t>Pezzolla</t>
  </si>
  <si>
    <t>Milionario</t>
  </si>
  <si>
    <t>Voteno del</t>
  </si>
  <si>
    <t>Masseria Tateo</t>
  </si>
  <si>
    <t>Macchiascura</t>
  </si>
  <si>
    <t>Laureto</t>
  </si>
  <si>
    <t>Masseria Pentinelle</t>
  </si>
  <si>
    <t>Pozzo di Pico</t>
  </si>
  <si>
    <t>Masseria Tranese</t>
  </si>
  <si>
    <t>Due Lamie</t>
  </si>
  <si>
    <t>Contrada Montecarbone</t>
  </si>
  <si>
    <t>Montefarella</t>
  </si>
  <si>
    <t>Torre Cintola</t>
  </si>
  <si>
    <t>Cala di Torre Cintola</t>
  </si>
  <si>
    <t>Santa Maria delle Grotte</t>
  </si>
  <si>
    <t>Modugno</t>
  </si>
  <si>
    <t>Lama di Balice</t>
  </si>
  <si>
    <t>Ovile del Parco della Signora</t>
  </si>
  <si>
    <t>Parco della Gritta</t>
  </si>
  <si>
    <t>Masseria Lago Cupo</t>
  </si>
  <si>
    <t>Lago Cupo</t>
  </si>
  <si>
    <r>
      <t xml:space="preserve">La Gravscedda </t>
    </r>
    <r>
      <rPr>
        <sz val="9"/>
        <rFont val="Century Gothic"/>
        <family val="2"/>
      </rPr>
      <t>(grave di Quasano)</t>
    </r>
  </si>
  <si>
    <t>Mass. Suagna</t>
  </si>
  <si>
    <t>Masseria Bianco</t>
  </si>
  <si>
    <t>Pozzo Nuovo</t>
  </si>
  <si>
    <t>Acquedotto 1</t>
  </si>
  <si>
    <t>Gravicella dell’</t>
  </si>
  <si>
    <t>Stazione Mellitto</t>
  </si>
  <si>
    <t>Acquedotto 2</t>
  </si>
  <si>
    <t>Acquedotto 3</t>
  </si>
  <si>
    <t>Fico</t>
  </si>
  <si>
    <t>Montecarbone</t>
  </si>
  <si>
    <t xml:space="preserve"> Pozzatina</t>
  </si>
  <si>
    <r>
      <t xml:space="preserve">Avetrana </t>
    </r>
    <r>
      <rPr>
        <sz val="9"/>
        <rFont val="Century Gothic"/>
        <family val="2"/>
      </rPr>
      <t>(la Grava Grande)</t>
    </r>
  </si>
  <si>
    <t>Cuoco</t>
  </si>
  <si>
    <t>Palmo</t>
  </si>
  <si>
    <t>Pane e Passole</t>
  </si>
  <si>
    <t>Palombaro</t>
  </si>
  <si>
    <t>Mass. La Grava</t>
  </si>
  <si>
    <t>Castiglione</t>
  </si>
  <si>
    <t>Torre di Castiglione</t>
  </si>
  <si>
    <t>Porto Cesario</t>
  </si>
  <si>
    <t>Fanale</t>
  </si>
  <si>
    <t>Santo Isidoro</t>
  </si>
  <si>
    <t>U’ Luzzu</t>
  </si>
  <si>
    <t>Uluzzo</t>
  </si>
  <si>
    <t>Santa Caterina</t>
  </si>
  <si>
    <t>Cappella Santa Caterina</t>
  </si>
  <si>
    <t>San Mauro</t>
  </si>
  <si>
    <t>Sannicola</t>
  </si>
  <si>
    <r>
      <t xml:space="preserve">Fico </t>
    </r>
    <r>
      <rPr>
        <sz val="9"/>
        <rFont val="Century Gothic"/>
        <family val="2"/>
      </rPr>
      <t>(Grotta dei Briganti)</t>
    </r>
  </si>
  <si>
    <t>Torre Suda</t>
  </si>
  <si>
    <t xml:space="preserve">Madonna </t>
  </si>
  <si>
    <t>Pozzo Mauro</t>
  </si>
  <si>
    <t>Madonna di Gallano (il Cupone)</t>
  </si>
  <si>
    <t>Grava della</t>
  </si>
  <si>
    <t>Oria               Latiano (LE)</t>
  </si>
  <si>
    <t>Madonna di Gallano</t>
  </si>
  <si>
    <t>Facciasquata</t>
  </si>
  <si>
    <r>
      <t xml:space="preserve">Lizzano </t>
    </r>
    <r>
      <rPr>
        <sz val="9"/>
        <rFont val="Century Gothic"/>
        <family val="2"/>
      </rPr>
      <t>(Grave della Mass. Specchia Vecchia)</t>
    </r>
  </si>
  <si>
    <t>Bosco</t>
  </si>
  <si>
    <r>
      <t xml:space="preserve">Lizzano </t>
    </r>
    <r>
      <rPr>
        <sz val="9"/>
        <rFont val="Century Gothic"/>
        <family val="2"/>
      </rPr>
      <t>(Grotta della Mass. Specchia Vecchia)</t>
    </r>
  </si>
  <si>
    <t>Capelvenere</t>
  </si>
  <si>
    <t>Torre dell'Alto</t>
  </si>
  <si>
    <t>Carlo Cosma</t>
  </si>
  <si>
    <r>
      <t xml:space="preserve">Cavallo </t>
    </r>
    <r>
      <rPr>
        <sz val="9"/>
        <rFont val="Century Gothic"/>
        <family val="2"/>
      </rPr>
      <t>(Grotta delle Giumente)</t>
    </r>
  </si>
  <si>
    <t>La Ora</t>
  </si>
  <si>
    <t>Monte Vicoli</t>
  </si>
  <si>
    <t>Zizze</t>
  </si>
  <si>
    <t>Monte Fellone</t>
  </si>
  <si>
    <t>C.da Fellone</t>
  </si>
  <si>
    <t>Cipolliane</t>
  </si>
  <si>
    <t>Le Cipolliane</t>
  </si>
  <si>
    <t>Madonna della Grotta</t>
  </si>
  <si>
    <t>Le Grotte</t>
  </si>
  <si>
    <t>Abbondanza 1</t>
  </si>
  <si>
    <t>Abbondanza</t>
  </si>
  <si>
    <t>Abbondanza 2</t>
  </si>
  <si>
    <t>Erba</t>
  </si>
  <si>
    <t>Conca</t>
  </si>
  <si>
    <t>Torre dell’Orso</t>
  </si>
  <si>
    <t>S. Angelo</t>
  </si>
  <si>
    <t>Santa Maria della Grotta</t>
  </si>
  <si>
    <t>Grotte</t>
  </si>
  <si>
    <t>Foggianuova</t>
  </si>
  <si>
    <t>Monte del Duca</t>
  </si>
  <si>
    <t>Pozzo del</t>
  </si>
  <si>
    <t>Monti di Lupoli</t>
  </si>
  <si>
    <r>
      <t xml:space="preserve">Papa Ciro </t>
    </r>
    <r>
      <rPr>
        <sz val="9"/>
        <rFont val="Century Gothic"/>
        <family val="2"/>
      </rPr>
      <t>(Grotta del Duca)</t>
    </r>
  </si>
  <si>
    <t>Monte Papa Ciro</t>
  </si>
  <si>
    <r>
      <t xml:space="preserve">Statale </t>
    </r>
    <r>
      <rPr>
        <sz val="9"/>
        <rFont val="Century Gothic"/>
        <family val="2"/>
      </rPr>
      <t>(grotta Orimini)</t>
    </r>
  </si>
  <si>
    <t>Orimini</t>
  </si>
  <si>
    <t>Monte Pizzuto</t>
  </si>
  <si>
    <t>San Giusto</t>
  </si>
  <si>
    <r>
      <t xml:space="preserve">Masseria Iazzo </t>
    </r>
    <r>
      <rPr>
        <sz val="9"/>
        <rFont val="Century Gothic"/>
        <family val="2"/>
      </rPr>
      <t>(Wanda)</t>
    </r>
  </si>
  <si>
    <t>Masseria Iazzo</t>
  </si>
  <si>
    <t>Tagliamento</t>
  </si>
  <si>
    <t>Tre Buchi</t>
  </si>
  <si>
    <t>Caverna piccola</t>
  </si>
  <si>
    <t>Convento</t>
  </si>
  <si>
    <t>San Francesco da Paola</t>
  </si>
  <si>
    <t xml:space="preserve">Fico </t>
  </si>
  <si>
    <t>Cunicolo del</t>
  </si>
  <si>
    <t>Spiaggia della Colonna</t>
  </si>
  <si>
    <t>Due Camini</t>
  </si>
  <si>
    <t>San Francesco</t>
  </si>
  <si>
    <t>Spiaggetta San Francesco</t>
  </si>
  <si>
    <t>Tre Ingressi</t>
  </si>
  <si>
    <t>Spiaggetta</t>
  </si>
  <si>
    <t>La Donna</t>
  </si>
  <si>
    <t xml:space="preserve">Masseria la Grotta </t>
  </si>
  <si>
    <t>Frasineto</t>
  </si>
  <si>
    <t>Ciliegio Selvatico</t>
  </si>
  <si>
    <t>Mass. Madonna delle Grazie</t>
  </si>
  <si>
    <t>Stabilimento Trebotti</t>
  </si>
  <si>
    <t>Spirito Santo</t>
  </si>
  <si>
    <t>Valentini</t>
  </si>
  <si>
    <t>Le Macchie 1</t>
  </si>
  <si>
    <t xml:space="preserve">Le Macchie </t>
  </si>
  <si>
    <t>Le Macchie 2</t>
  </si>
  <si>
    <t>Le Macchie 3</t>
  </si>
  <si>
    <t>Le Macchie</t>
  </si>
  <si>
    <t>Muretto</t>
  </si>
  <si>
    <t>Cala Guardiano</t>
  </si>
  <si>
    <t>Cala San Giovanni</t>
  </si>
  <si>
    <t>Scizza 1</t>
  </si>
  <si>
    <t>Scizzo</t>
  </si>
  <si>
    <t>Scizza 2</t>
  </si>
  <si>
    <t>Scizza 3</t>
  </si>
  <si>
    <t>Punta Penna 1</t>
  </si>
  <si>
    <t>Punta Penna</t>
  </si>
  <si>
    <t>Punta Penna 2</t>
  </si>
  <si>
    <t>Fontanaviva</t>
  </si>
  <si>
    <r>
      <t xml:space="preserve">La Doganiera </t>
    </r>
    <r>
      <rPr>
        <sz val="9"/>
        <rFont val="Century Gothic"/>
        <family val="2"/>
      </rPr>
      <t>(la Duanèra)</t>
    </r>
  </si>
  <si>
    <t>la Duanèra</t>
  </si>
  <si>
    <t>Masseria Farnarano Grande</t>
  </si>
  <si>
    <t>Lama Don Angelo</t>
  </si>
  <si>
    <t>Compare Girolamo</t>
  </si>
  <si>
    <t>Grotticella di</t>
  </si>
  <si>
    <t>Volpe</t>
  </si>
  <si>
    <t>Polpo</t>
  </si>
  <si>
    <t>Spina</t>
  </si>
  <si>
    <r>
      <t xml:space="preserve">Uomo Morto </t>
    </r>
    <r>
      <rPr>
        <sz val="9"/>
        <rFont val="Century Gothic"/>
        <family val="2"/>
      </rPr>
      <t>(Grotta del Ciliegio Selvatico 2)</t>
    </r>
  </si>
  <si>
    <t>De Stasi</t>
  </si>
  <si>
    <t>Corrente dei Giunchi</t>
  </si>
  <si>
    <t>Monte Pelosello</t>
  </si>
  <si>
    <t xml:space="preserve">Garagnone </t>
  </si>
  <si>
    <t>Monte Castello</t>
  </si>
  <si>
    <t>Masseria del Garagnone 1</t>
  </si>
  <si>
    <t>Masseria del Garagnone 2</t>
  </si>
  <si>
    <t>Masseria del Garagnone 3</t>
  </si>
  <si>
    <t>Masseria del Garagnone 4</t>
  </si>
  <si>
    <t>Castello di Garagnone</t>
  </si>
  <si>
    <r>
      <t xml:space="preserve">Mena dello Sciopero </t>
    </r>
    <r>
      <rPr>
        <sz val="9"/>
        <rFont val="Century Gothic"/>
        <family val="2"/>
      </rPr>
      <t>(Giobane)</t>
    </r>
  </si>
  <si>
    <t>Il Monticello</t>
  </si>
  <si>
    <t>Masseria Ruggiero</t>
  </si>
  <si>
    <t>Grotticella della</t>
  </si>
  <si>
    <t>Spianazzo</t>
  </si>
  <si>
    <r>
      <t xml:space="preserve">Trentacani </t>
    </r>
    <r>
      <rPr>
        <sz val="9"/>
        <rFont val="Century Gothic"/>
        <family val="2"/>
      </rPr>
      <t>(dello Jazzo) (del Guano)</t>
    </r>
  </si>
  <si>
    <t>Vallone InfernoMomti di Martina</t>
  </si>
  <si>
    <r>
      <t xml:space="preserve">Tramonte </t>
    </r>
    <r>
      <rPr>
        <sz val="9"/>
        <rFont val="Century Gothic"/>
        <family val="2"/>
      </rPr>
      <t>(Foggia dell’Albero)</t>
    </r>
  </si>
  <si>
    <t>Tesoro</t>
  </si>
  <si>
    <t>Torri Riunite</t>
  </si>
  <si>
    <t>Pezza Grande</t>
  </si>
  <si>
    <t>Contrada Chiancarosa</t>
  </si>
  <si>
    <t xml:space="preserve">Grave in </t>
  </si>
  <si>
    <t>Chiancarosa</t>
  </si>
  <si>
    <t>Masseria Papaperto</t>
  </si>
  <si>
    <t>Monticello</t>
  </si>
  <si>
    <t>De Miccolis</t>
  </si>
  <si>
    <t>Tre Paduli</t>
  </si>
  <si>
    <t xml:space="preserve">Pantano </t>
  </si>
  <si>
    <t>Orco</t>
  </si>
  <si>
    <t>Castel del Monte</t>
  </si>
  <si>
    <t>Agnoliddo</t>
  </si>
  <si>
    <t>Coppa Calva</t>
  </si>
  <si>
    <r>
      <t xml:space="preserve">La Grava </t>
    </r>
    <r>
      <rPr>
        <sz val="9"/>
        <rFont val="Century Gothic"/>
        <family val="2"/>
      </rPr>
      <t>(grava di S. Spirito)(grava I Carpini)</t>
    </r>
  </si>
  <si>
    <t>Vallone Grande</t>
  </si>
  <si>
    <t>Poggio Pastromele</t>
  </si>
  <si>
    <t>Carpino</t>
  </si>
  <si>
    <t>Vucacchia</t>
  </si>
  <si>
    <t>I Carpini</t>
  </si>
  <si>
    <t>Masseria Grottone 1</t>
  </si>
  <si>
    <t>Masseria Grottone 2</t>
  </si>
  <si>
    <t>Sorgente San Francato</t>
  </si>
  <si>
    <t>Melaino</t>
  </si>
  <si>
    <t>Vallone del Melaino</t>
  </si>
  <si>
    <t>Maddalena</t>
  </si>
  <si>
    <t>La Maddalena</t>
  </si>
  <si>
    <r>
      <t xml:space="preserve">Tommarone </t>
    </r>
    <r>
      <rPr>
        <sz val="9"/>
        <rFont val="Century Gothic"/>
        <family val="2"/>
      </rPr>
      <t>(inghiottitoio Pantano 1)</t>
    </r>
  </si>
  <si>
    <t xml:space="preserve">Grava del </t>
  </si>
  <si>
    <t>Pantano Sant'Egidio</t>
  </si>
  <si>
    <t>Pantano 2</t>
  </si>
  <si>
    <t>Inghiottitoio di</t>
  </si>
  <si>
    <r>
      <t xml:space="preserve">Inferno 1 </t>
    </r>
    <r>
      <rPr>
        <sz val="9"/>
        <rFont val="Century Gothic"/>
        <family val="2"/>
      </rPr>
      <t>(grotta Longa)</t>
    </r>
  </si>
  <si>
    <t>San Giovanni rotondo</t>
  </si>
  <si>
    <t>Valle dell'Inferno</t>
  </si>
  <si>
    <r>
      <t xml:space="preserve">Inferno 2 </t>
    </r>
    <r>
      <rPr>
        <sz val="9"/>
        <rFont val="Century Gothic"/>
        <family val="2"/>
      </rPr>
      <t>(grotta della Zingara)</t>
    </r>
  </si>
  <si>
    <t>Grotta Grande</t>
  </si>
  <si>
    <t>Valle Grande</t>
  </si>
  <si>
    <r>
      <t xml:space="preserve">Sorbo </t>
    </r>
    <r>
      <rPr>
        <sz val="9"/>
        <rFont val="Century Gothic"/>
        <family val="2"/>
      </rPr>
      <t>(riparo 1 Valle del Sorbo)</t>
    </r>
  </si>
  <si>
    <t>Valle del Sorbo</t>
  </si>
  <si>
    <t>Madonna di Loreto</t>
  </si>
  <si>
    <t>Sbaccio</t>
  </si>
  <si>
    <t>Valle Sbaccio</t>
  </si>
  <si>
    <t>Malpasso</t>
  </si>
  <si>
    <t>Valle Malpasso</t>
  </si>
  <si>
    <r>
      <t xml:space="preserve">Rovisco </t>
    </r>
    <r>
      <rPr>
        <sz val="9"/>
        <rFont val="Century Gothic"/>
        <family val="2"/>
      </rPr>
      <t>(Due Occhi)</t>
    </r>
  </si>
  <si>
    <t>Valle Vituro</t>
  </si>
  <si>
    <t>Monte d’Elio 1</t>
  </si>
  <si>
    <t>Monte d’Elio</t>
  </si>
  <si>
    <t>Monte d’Elio 2</t>
  </si>
  <si>
    <t>Pantano 3</t>
  </si>
  <si>
    <t>Sperlonga</t>
  </si>
  <si>
    <t>Torre Gentile</t>
  </si>
  <si>
    <t>Tar di Lupo 1</t>
  </si>
  <si>
    <t>Tor di Lupo</t>
  </si>
  <si>
    <t>Tar di Lupo 2</t>
  </si>
  <si>
    <t>Tar di Lupo 3</t>
  </si>
  <si>
    <t>Papone</t>
  </si>
  <si>
    <t>Mass. Papone</t>
  </si>
  <si>
    <t>Incoronata</t>
  </si>
  <si>
    <t>Sant’Antonio 1</t>
  </si>
  <si>
    <t>Sant’Antonio</t>
  </si>
  <si>
    <t>Sant’Antonio 2</t>
  </si>
  <si>
    <t>Sant’Antonio 3</t>
  </si>
  <si>
    <t>Sant’Antonio 4</t>
  </si>
  <si>
    <t>Sant’Antonio 5</t>
  </si>
  <si>
    <t>Don Leonardo</t>
  </si>
  <si>
    <t>Gualano</t>
  </si>
  <si>
    <t>Valle di Grotta Gualano</t>
  </si>
  <si>
    <t>Guade</t>
  </si>
  <si>
    <t>Vallone di Grotta Guade</t>
  </si>
  <si>
    <t>Vignanotica</t>
  </si>
  <si>
    <t>Vallone di Vignanotica</t>
  </si>
  <si>
    <r>
      <t xml:space="preserve">Uomo Morto </t>
    </r>
    <r>
      <rPr>
        <sz val="9"/>
        <rFont val="Century Gothic"/>
        <family val="2"/>
      </rPr>
      <t>(grava di Ciocca Carosa)</t>
    </r>
  </si>
  <si>
    <t>Grava dell’</t>
  </si>
  <si>
    <t>Ciocca Carosa</t>
  </si>
  <si>
    <t>La Femmina</t>
  </si>
  <si>
    <t>Palude Sfinale</t>
  </si>
  <si>
    <t>La Chianca</t>
  </si>
  <si>
    <t>Sfinalicchio</t>
  </si>
  <si>
    <t>Pannunzio 1</t>
  </si>
  <si>
    <t>Valle del Melaino</t>
  </si>
  <si>
    <t>Pannunzio 2</t>
  </si>
  <si>
    <t>Santiago</t>
  </si>
  <si>
    <t>Sorgente Santiago</t>
  </si>
  <si>
    <t>Malaragna 1</t>
  </si>
  <si>
    <t>Malaragna</t>
  </si>
  <si>
    <t>Malaragna 2</t>
  </si>
  <si>
    <t>Sospetta</t>
  </si>
  <si>
    <t>Macchiafina</t>
  </si>
  <si>
    <t>San Giuliano</t>
  </si>
  <si>
    <t>Scialmarino</t>
  </si>
  <si>
    <t>Spiaggia Scialmarino</t>
  </si>
  <si>
    <t>Orsara di Puglia</t>
  </si>
  <si>
    <t>San Pellegrino</t>
  </si>
  <si>
    <t>Santa Lucia</t>
  </si>
  <si>
    <t>Castel Pagano</t>
  </si>
  <si>
    <t>Lia</t>
  </si>
  <si>
    <t>Valle La Marra</t>
  </si>
  <si>
    <t>Arene Candide</t>
  </si>
  <si>
    <t>Piscopio</t>
  </si>
  <si>
    <t>Puntone</t>
  </si>
  <si>
    <t>Cala dei Mergoli</t>
  </si>
  <si>
    <t>Quatello 1</t>
  </si>
  <si>
    <t>Quatello 2</t>
  </si>
  <si>
    <t>Quatello 3</t>
  </si>
  <si>
    <t>Masseria Gavone</t>
  </si>
  <si>
    <r>
      <t xml:space="preserve">Santa Maria di Merino </t>
    </r>
    <r>
      <rPr>
        <sz val="9"/>
        <rFont val="Century Gothic"/>
        <family val="2"/>
      </rPr>
      <t>(Caprarizza)</t>
    </r>
  </si>
  <si>
    <t>Caprarizza Piano s. Maria</t>
  </si>
  <si>
    <t>Isola di Pianosa</t>
  </si>
  <si>
    <t xml:space="preserve">Mannarella </t>
  </si>
  <si>
    <r>
      <t xml:space="preserve">Diomede </t>
    </r>
    <r>
      <rPr>
        <sz val="9"/>
        <rFont val="Century Gothic"/>
        <family val="2"/>
      </rPr>
      <t>(grotta Testa di Morto o del Teschio)</t>
    </r>
  </si>
  <si>
    <t>Antro di</t>
  </si>
  <si>
    <t xml:space="preserve">San Nicola </t>
  </si>
  <si>
    <t xml:space="preserve">Ferrario </t>
  </si>
  <si>
    <r>
      <t xml:space="preserve">Baresella </t>
    </r>
    <r>
      <rPr>
        <sz val="9"/>
        <rFont val="Century Gothic"/>
        <family val="2"/>
      </rPr>
      <t>(S. Nicola Imbuti-Stefania-Sbarrone)</t>
    </r>
  </si>
  <si>
    <t>Baresella</t>
  </si>
  <si>
    <r>
      <t xml:space="preserve">Stanza </t>
    </r>
    <r>
      <rPr>
        <sz val="9"/>
        <rFont val="Century Gothic"/>
        <family val="2"/>
      </rPr>
      <t>(Grotta del Leone)(Grotta delle Murge Primaiole 1)</t>
    </r>
  </si>
  <si>
    <t>Piatto (Grotta delle Murge Primaiole 2)</t>
  </si>
  <si>
    <r>
      <t xml:space="preserve">Murge Primaiole </t>
    </r>
    <r>
      <rPr>
        <sz val="9"/>
        <rFont val="Century Gothic"/>
        <family val="2"/>
      </rPr>
      <t>(del Corvo Imperiale) (Trabucco delle Murge Primaiole)</t>
    </r>
  </si>
  <si>
    <r>
      <t xml:space="preserve">Troiano </t>
    </r>
    <r>
      <rPr>
        <sz val="9"/>
        <rFont val="Century Gothic"/>
        <family val="2"/>
      </rPr>
      <t>(Tojrano)</t>
    </r>
  </si>
  <si>
    <t>Pozzo Impagnatiello</t>
  </si>
  <si>
    <t>Foresta Umbra Iazzo Impagnatiello</t>
  </si>
  <si>
    <t>Palude di Sfinale</t>
  </si>
  <si>
    <t>Molinella</t>
  </si>
  <si>
    <t>Carri</t>
  </si>
  <si>
    <t>Solagni</t>
  </si>
  <si>
    <t>Fonnetto</t>
  </si>
  <si>
    <t>Piano Canale</t>
  </si>
  <si>
    <r>
      <t xml:space="preserve">Monte Ceraso </t>
    </r>
    <r>
      <rPr>
        <sz val="9"/>
        <rFont val="Century Gothic"/>
        <family val="2"/>
      </rPr>
      <t>(Vora in Settore 33T)</t>
    </r>
  </si>
  <si>
    <t>Foresta Umbra M. Ceraso</t>
  </si>
  <si>
    <t>Valle Arcara</t>
  </si>
  <si>
    <t>Pozzo di</t>
  </si>
  <si>
    <r>
      <t xml:space="preserve">Piscina Majuri </t>
    </r>
    <r>
      <rPr>
        <sz val="9"/>
        <rFont val="Century Gothic"/>
        <family val="2"/>
      </rPr>
      <t>(grava di Malanotte)</t>
    </r>
  </si>
  <si>
    <t>Foresta Umbra Malanotte</t>
  </si>
  <si>
    <r>
      <t xml:space="preserve">Km 3 San Marco-Sannicandro </t>
    </r>
    <r>
      <rPr>
        <sz val="9"/>
        <rFont val="Century Gothic"/>
        <family val="2"/>
      </rPr>
      <t>(grotta Oliva)</t>
    </r>
  </si>
  <si>
    <t>Grotta al</t>
  </si>
  <si>
    <t>Cima Oliva</t>
  </si>
  <si>
    <r>
      <t xml:space="preserve">San Francesco </t>
    </r>
    <r>
      <rPr>
        <sz val="9"/>
        <rFont val="Century Gothic"/>
        <family val="2"/>
      </rPr>
      <t>(delle Travi)</t>
    </r>
  </si>
  <si>
    <t>Punta S.Francesco</t>
  </si>
  <si>
    <r>
      <t>Drisiglia</t>
    </r>
    <r>
      <rPr>
        <sz val="9"/>
        <rFont val="Century Gothic"/>
        <family val="2"/>
      </rPr>
      <t xml:space="preserve"> (Intersiglia)</t>
    </r>
  </si>
  <si>
    <t>Intersiglia</t>
  </si>
  <si>
    <t>La Palummara</t>
  </si>
  <si>
    <t>Palummaro</t>
  </si>
  <si>
    <t>La Palummara1</t>
  </si>
  <si>
    <t>La Palummara 2</t>
  </si>
  <si>
    <t>La Palummara 3</t>
  </si>
  <si>
    <t>La Palummara 4</t>
  </si>
  <si>
    <t>La Palummara 5</t>
  </si>
  <si>
    <t>Faro di Sant’Eufemia</t>
  </si>
  <si>
    <t>Isola del Faro di Sant’Eufemia</t>
  </si>
  <si>
    <t>Sorgente di Torre del Ponte</t>
  </si>
  <si>
    <t>Palombara</t>
  </si>
  <si>
    <t>Valle Palombara</t>
  </si>
  <si>
    <t>Pippola</t>
  </si>
  <si>
    <t>La Grava</t>
  </si>
  <si>
    <t>Grotticella fuori le</t>
  </si>
  <si>
    <t>Meduse</t>
  </si>
  <si>
    <t>Cretaccio</t>
  </si>
  <si>
    <t>Zavorra</t>
  </si>
  <si>
    <t>Maree</t>
  </si>
  <si>
    <t>Sorrentino</t>
  </si>
  <si>
    <t>Capraia</t>
  </si>
  <si>
    <t>Bittone</t>
  </si>
  <si>
    <t xml:space="preserve">Cala Matano </t>
  </si>
  <si>
    <r>
      <t xml:space="preserve">Due Sbocchi </t>
    </r>
    <r>
      <rPr>
        <sz val="9"/>
        <rFont val="Century Gothic"/>
        <family val="2"/>
      </rPr>
      <t>(del Respiro)</t>
    </r>
  </si>
  <si>
    <t>Sifone</t>
  </si>
  <si>
    <t>Masai</t>
  </si>
  <si>
    <t>Canotto</t>
  </si>
  <si>
    <t>Grotticella del</t>
  </si>
  <si>
    <t>Straccione</t>
  </si>
  <si>
    <t>Alto</t>
  </si>
  <si>
    <t>Cafone</t>
  </si>
  <si>
    <t>Pecora</t>
  </si>
  <si>
    <t>Elefante</t>
  </si>
  <si>
    <r>
      <t>Arene</t>
    </r>
    <r>
      <rPr>
        <sz val="9"/>
        <rFont val="Century Gothic"/>
        <family val="2"/>
      </rPr>
      <t xml:space="preserve"> (Grotta della Spiaggia)</t>
    </r>
  </si>
  <si>
    <t>Bellavista 1</t>
  </si>
  <si>
    <t>Buco</t>
  </si>
  <si>
    <t>Bellavista 2</t>
  </si>
  <si>
    <t>Gabbiani</t>
  </si>
  <si>
    <t>Falconetto</t>
  </si>
  <si>
    <t>Nera (Grava Madonna di Cristo-Grotta dei Briganti)</t>
  </si>
  <si>
    <t>Piana della Madonna</t>
  </si>
  <si>
    <t>Impisu</t>
  </si>
  <si>
    <t>Costarelle</t>
  </si>
  <si>
    <t>Sirena</t>
  </si>
  <si>
    <t>Lucernai</t>
  </si>
  <si>
    <t>Vedove</t>
  </si>
  <si>
    <t>Malati</t>
  </si>
  <si>
    <t>Agrifoglio</t>
  </si>
  <si>
    <t>Vallone dei Fedeli</t>
  </si>
  <si>
    <t xml:space="preserve">Coppa di Mezzo </t>
  </si>
  <si>
    <t>Grava del</t>
  </si>
  <si>
    <t xml:space="preserve">Rondini </t>
  </si>
  <si>
    <t>Torre Telegrafo</t>
  </si>
  <si>
    <t>Veda dell’Aino</t>
  </si>
  <si>
    <t>Foresta UmbraSettore 13F</t>
  </si>
  <si>
    <t>Pozzo Lombardo</t>
  </si>
  <si>
    <t>Foresta Umbra Settore 13 B</t>
  </si>
  <si>
    <t>Valle del Tesoro 1</t>
  </si>
  <si>
    <t xml:space="preserve">Foresta UmbraValle del Tesoro </t>
  </si>
  <si>
    <t>Valle del Tesoro 2</t>
  </si>
  <si>
    <t>Marianno</t>
  </si>
  <si>
    <t>Foresta UmbraLago d'Otri</t>
  </si>
  <si>
    <t>Madonna</t>
  </si>
  <si>
    <t>Ossa</t>
  </si>
  <si>
    <t>Diaclasi</t>
  </si>
  <si>
    <t xml:space="preserve">Greppia </t>
  </si>
  <si>
    <t>Greppia e Diaclasi</t>
  </si>
  <si>
    <t>Grotta fra</t>
  </si>
  <si>
    <t>Caimano</t>
  </si>
  <si>
    <t>Pergola</t>
  </si>
  <si>
    <t>Cala della Pergola</t>
  </si>
  <si>
    <t>Quadra</t>
  </si>
  <si>
    <t>San Felice</t>
  </si>
  <si>
    <t>Finestra</t>
  </si>
  <si>
    <t xml:space="preserve">Grotticella </t>
  </si>
  <si>
    <t>Cala E San Felice</t>
  </si>
  <si>
    <t>Testa del Gargano 1</t>
  </si>
  <si>
    <t xml:space="preserve">Testa del Gargano </t>
  </si>
  <si>
    <t>Due Ingressi</t>
  </si>
  <si>
    <t>Kanyon</t>
  </si>
  <si>
    <t>Pilastro</t>
  </si>
  <si>
    <t>Testa del Gargano 2</t>
  </si>
  <si>
    <t>Testa del Gargano 3</t>
  </si>
  <si>
    <t>Rondoni</t>
  </si>
  <si>
    <t>Antro dei</t>
  </si>
  <si>
    <t>Baia di Campi</t>
  </si>
  <si>
    <t>Sfondata Grande</t>
  </si>
  <si>
    <t>Campi 1</t>
  </si>
  <si>
    <t>Sfondata Piccola</t>
  </si>
  <si>
    <r>
      <t xml:space="preserve">Streghe </t>
    </r>
    <r>
      <rPr>
        <sz val="9"/>
        <rFont val="Century Gothic"/>
        <family val="2"/>
      </rPr>
      <t>(grotta Striata)</t>
    </r>
  </si>
  <si>
    <t>Canale Lampione</t>
  </si>
  <si>
    <t>Fondo Donatacci</t>
  </si>
  <si>
    <t>Pilarossa</t>
  </si>
  <si>
    <t>Chiancata la Cerasa</t>
  </si>
  <si>
    <t>Parco Varna</t>
  </si>
  <si>
    <t>Castedde Ficcate</t>
  </si>
  <si>
    <t>Monte Calvo</t>
  </si>
  <si>
    <t>Faglia di Monte Calvello</t>
  </si>
  <si>
    <t>Monte Calvello</t>
  </si>
  <si>
    <t>Piscina del Carmine</t>
  </si>
  <si>
    <t>Iazzo Brasciola</t>
  </si>
  <si>
    <r>
      <t>Belvedere</t>
    </r>
    <r>
      <rPr>
        <sz val="9"/>
        <rFont val="Century Gothic"/>
        <family val="2"/>
      </rPr>
      <t xml:space="preserve"> (grotta delle Chiancate)</t>
    </r>
  </si>
  <si>
    <t>Piscina del Giudice</t>
  </si>
  <si>
    <t xml:space="preserve">Meandro </t>
  </si>
  <si>
    <t>Coppa del Cafone</t>
  </si>
  <si>
    <t>Savina</t>
  </si>
  <si>
    <t>Coppa Pesce</t>
  </si>
  <si>
    <t>Guardia</t>
  </si>
  <si>
    <t>Grotta de la</t>
  </si>
  <si>
    <t xml:space="preserve">Boschetto </t>
  </si>
  <si>
    <t xml:space="preserve">Buco del </t>
  </si>
  <si>
    <t>Sacchitedde</t>
  </si>
  <si>
    <t>Verde</t>
  </si>
  <si>
    <t>Interstrato</t>
  </si>
  <si>
    <t>Grotta d’</t>
  </si>
  <si>
    <t>Porco</t>
  </si>
  <si>
    <t>Ornale</t>
  </si>
  <si>
    <t>Monaco</t>
  </si>
  <si>
    <t>Valle Trimitosi</t>
  </si>
  <si>
    <t>Mammelloni</t>
  </si>
  <si>
    <t>Cacciavia</t>
  </si>
  <si>
    <t>Valle Palumbo</t>
  </si>
  <si>
    <t>Valle Masselli</t>
  </si>
  <si>
    <t>La Palummara di Valle Inferno</t>
  </si>
  <si>
    <t>Brigante di Valle Inferno</t>
  </si>
  <si>
    <t>Iazzo Valle Inferno</t>
  </si>
  <si>
    <t>Sorbo</t>
  </si>
  <si>
    <t xml:space="preserve">Sorbo </t>
  </si>
  <si>
    <t>Grotta grande del</t>
  </si>
  <si>
    <t>Valle del Sorbo 2</t>
  </si>
  <si>
    <t>Valle Granara</t>
  </si>
  <si>
    <t>Buco di</t>
  </si>
  <si>
    <t xml:space="preserve">Castello </t>
  </si>
  <si>
    <t>Sfisca del</t>
  </si>
  <si>
    <t>Carlantonio</t>
  </si>
  <si>
    <t>Deserto</t>
  </si>
  <si>
    <t>Masseria Lagacchione</t>
  </si>
  <si>
    <t>La Cacchiola</t>
  </si>
  <si>
    <t>Masseria La Grotta</t>
  </si>
  <si>
    <t>Serra Cecibizzo</t>
  </si>
  <si>
    <t>Geko</t>
  </si>
  <si>
    <t>Croce</t>
  </si>
  <si>
    <t>Chiancafreddo</t>
  </si>
  <si>
    <t>Pozzo Cucù</t>
  </si>
  <si>
    <t>Campo Sportivo</t>
  </si>
  <si>
    <t>Parco Signori</t>
  </si>
  <si>
    <t>Caverneta</t>
  </si>
  <si>
    <t>Masseria Ronca</t>
  </si>
  <si>
    <t>Mastricale</t>
  </si>
  <si>
    <t>Masseria Pinto</t>
  </si>
  <si>
    <t>Foggia Grande Cantoni di Cristo</t>
  </si>
  <si>
    <t>Marchione</t>
  </si>
  <si>
    <t>C.da Marchione</t>
  </si>
  <si>
    <t>Masseria Torre Moscia</t>
  </si>
  <si>
    <t>Torre Moscia</t>
  </si>
  <si>
    <r>
      <t xml:space="preserve">Mai Sia </t>
    </r>
    <r>
      <rPr>
        <sz val="9"/>
        <rFont val="Century Gothic"/>
        <family val="2"/>
      </rPr>
      <t>(Maiseye)</t>
    </r>
  </si>
  <si>
    <t>Masseria Pace</t>
  </si>
  <si>
    <t>Lamone</t>
  </si>
  <si>
    <t>Parchi di Monache</t>
  </si>
  <si>
    <t>Gabriele</t>
  </si>
  <si>
    <t>Spito</t>
  </si>
  <si>
    <t>Pellegrino</t>
  </si>
  <si>
    <t>Madonna della Catena</t>
  </si>
  <si>
    <t>Don Donato</t>
  </si>
  <si>
    <t>Santa Caterina 2</t>
  </si>
  <si>
    <t>Chiar di Luna</t>
  </si>
  <si>
    <t>Punta del Ciuccio</t>
  </si>
  <si>
    <t>Campo Sportivo centro abitato</t>
  </si>
  <si>
    <r>
      <t xml:space="preserve">L’Eremita </t>
    </r>
    <r>
      <rPr>
        <sz val="9"/>
        <rFont val="Century Gothic"/>
        <family val="2"/>
      </rPr>
      <t>(Le Grottelle 1)</t>
    </r>
  </si>
  <si>
    <t>Depuratore Periferia dell'abitato</t>
  </si>
  <si>
    <r>
      <t xml:space="preserve">L’Eremita 2 </t>
    </r>
    <r>
      <rPr>
        <sz val="9"/>
        <rFont val="Century Gothic"/>
        <family val="2"/>
      </rPr>
      <t>(Le Grottelle 2)</t>
    </r>
  </si>
  <si>
    <t>Grotta cunicolo di</t>
  </si>
  <si>
    <t>Sirene 2</t>
  </si>
  <si>
    <t>Cala Corvino</t>
  </si>
  <si>
    <t>Sirene</t>
  </si>
  <si>
    <t>Sirene 3</t>
  </si>
  <si>
    <t>Ciottolo Inciso</t>
  </si>
  <si>
    <t>Riparo del</t>
  </si>
  <si>
    <t>Nicchie</t>
  </si>
  <si>
    <t xml:space="preserve">Pacchi </t>
  </si>
  <si>
    <t>Corvino</t>
  </si>
  <si>
    <t>Cala CorvinoCapo Mozzone</t>
  </si>
  <si>
    <t>Cala Corvino 2</t>
  </si>
  <si>
    <t>Torre d'Orta</t>
  </si>
  <si>
    <t>Stambecco</t>
  </si>
  <si>
    <t>Migliorini</t>
  </si>
  <si>
    <t>Mazda</t>
  </si>
  <si>
    <t>Masseria Pastore 1</t>
  </si>
  <si>
    <t xml:space="preserve">Masseria Pastore </t>
  </si>
  <si>
    <t>Masseria Pastore 2</t>
  </si>
  <si>
    <t>Tarso</t>
  </si>
  <si>
    <t>Case Nuove</t>
  </si>
  <si>
    <t>Tumarola</t>
  </si>
  <si>
    <t>Foiba Anelli</t>
  </si>
  <si>
    <t>Mass. Tre Maglie</t>
  </si>
  <si>
    <t>Masseria Povera Vita (Orofino A.)</t>
  </si>
  <si>
    <t>Feudo di Persio</t>
  </si>
  <si>
    <t>Edera</t>
  </si>
  <si>
    <t>Mass. Giustino</t>
  </si>
  <si>
    <t>Lama di Mesola</t>
  </si>
  <si>
    <t>Costa di Mesola</t>
  </si>
  <si>
    <r>
      <t xml:space="preserve">Tre Carri </t>
    </r>
    <r>
      <rPr>
        <sz val="9"/>
        <rFont val="Century Gothic"/>
        <family val="2"/>
      </rPr>
      <t>(Grave Mass. Giustino)</t>
    </r>
  </si>
  <si>
    <t>Torre Abbondanza</t>
  </si>
  <si>
    <t>Monte San Magno</t>
  </si>
  <si>
    <t>Torre Santa Sabina</t>
  </si>
  <si>
    <t>Santa Sabina</t>
  </si>
  <si>
    <t>Masseria Karusio</t>
  </si>
  <si>
    <t>Spavient'</t>
  </si>
  <si>
    <t>Cantoniera</t>
  </si>
  <si>
    <t>San Basilio</t>
  </si>
  <si>
    <r>
      <t xml:space="preserve">Rigio </t>
    </r>
    <r>
      <rPr>
        <sz val="9"/>
        <rFont val="Century Gothic"/>
        <family val="2"/>
      </rPr>
      <t>(Quinto Ennio)</t>
    </r>
  </si>
  <si>
    <t>Gravina del Riggio</t>
  </si>
  <si>
    <t>Sorgente Chiar di Luna</t>
  </si>
  <si>
    <t>Doppio Ponte</t>
  </si>
  <si>
    <t>Foca 2</t>
  </si>
  <si>
    <t>Grotta della Rondinella</t>
  </si>
  <si>
    <t>Fidanzati</t>
  </si>
  <si>
    <t>Pulo 1</t>
  </si>
  <si>
    <r>
      <t xml:space="preserve">Pozzovivo </t>
    </r>
    <r>
      <rPr>
        <sz val="9"/>
        <rFont val="Century Gothic"/>
        <family val="2"/>
      </rPr>
      <t>(grotta dei Passeri di Pozzovivo)</t>
    </r>
  </si>
  <si>
    <t>Pozzovivo C.da Passione</t>
  </si>
  <si>
    <t>Frascina</t>
  </si>
  <si>
    <t>Ospedale centro abitato</t>
  </si>
  <si>
    <t>Rafaniedd’</t>
  </si>
  <si>
    <t>Pertuso di</t>
  </si>
  <si>
    <t>Santa Barbera</t>
  </si>
  <si>
    <t>Mass. S.Barbera C.da Mignozzi</t>
  </si>
  <si>
    <r>
      <t xml:space="preserve">Concrezioni </t>
    </r>
    <r>
      <rPr>
        <sz val="9"/>
        <rFont val="Century Gothic"/>
        <family val="2"/>
      </rPr>
      <t>(Grotta Porto Paradiso)</t>
    </r>
  </si>
  <si>
    <t>Grotticella delle</t>
  </si>
  <si>
    <t>Cala Paura Porto Paradiso</t>
  </si>
  <si>
    <t>Antro del</t>
  </si>
  <si>
    <t>Testa di Morto</t>
  </si>
  <si>
    <r>
      <t xml:space="preserve">San Lorenzo </t>
    </r>
    <r>
      <rPr>
        <sz val="9"/>
        <rFont val="Century Gothic"/>
        <family val="2"/>
      </rPr>
      <t>(in Contrada Crocifisso)</t>
    </r>
  </si>
  <si>
    <t>Crocifisso</t>
  </si>
  <si>
    <r>
      <t xml:space="preserve">Torre Moscia </t>
    </r>
    <r>
      <rPr>
        <sz val="9"/>
        <rFont val="Century Gothic"/>
        <family val="2"/>
      </rPr>
      <t>(Rosa Salamida)</t>
    </r>
  </si>
  <si>
    <t>La Grotta Torre Moscia</t>
  </si>
  <si>
    <t>Calcare di Gatti</t>
  </si>
  <si>
    <t>Ficaredda</t>
  </si>
  <si>
    <r>
      <t xml:space="preserve">Sant’Angelo </t>
    </r>
    <r>
      <rPr>
        <sz val="9"/>
        <rFont val="Century Gothic"/>
        <family val="2"/>
      </rPr>
      <t>(Sant’Angelo in Criptis)</t>
    </r>
  </si>
  <si>
    <t>grotta</t>
  </si>
  <si>
    <t>Canale San Martino</t>
  </si>
  <si>
    <t>Ulivi</t>
  </si>
  <si>
    <t>Grotta degli</t>
  </si>
  <si>
    <t>Salti</t>
  </si>
  <si>
    <t>Casanuova</t>
  </si>
  <si>
    <t>Contrada Villanova</t>
  </si>
  <si>
    <t>Grava in</t>
  </si>
  <si>
    <t>Villanova</t>
  </si>
  <si>
    <t>Sella</t>
  </si>
  <si>
    <t>Pozzovivo Pennalonga</t>
  </si>
  <si>
    <t>Naturista</t>
  </si>
  <si>
    <t>Naturista 2</t>
  </si>
  <si>
    <r>
      <t xml:space="preserve">Monache </t>
    </r>
    <r>
      <rPr>
        <sz val="9"/>
        <rFont val="Century Gothic"/>
        <family val="2"/>
      </rPr>
      <t>(capovento della Ferrovia)</t>
    </r>
  </si>
  <si>
    <t>Capovento delle</t>
  </si>
  <si>
    <t>Sammichele Salentino</t>
  </si>
  <si>
    <t>Parco delle Monache</t>
  </si>
  <si>
    <t>Laceduzza</t>
  </si>
  <si>
    <t>San Michele Salentino</t>
  </si>
  <si>
    <t>Mass. Laceduzza</t>
  </si>
  <si>
    <t>Mesto Donato</t>
  </si>
  <si>
    <r>
      <t xml:space="preserve">Parco della Vigna </t>
    </r>
    <r>
      <rPr>
        <sz val="9"/>
        <rFont val="Century Gothic"/>
        <family val="2"/>
      </rPr>
      <t>(Grotta Rudnichi 1)</t>
    </r>
  </si>
  <si>
    <t xml:space="preserve">Gravina Parco della VignaoGravina S.Paolo </t>
  </si>
  <si>
    <r>
      <t xml:space="preserve">Breccia </t>
    </r>
    <r>
      <rPr>
        <sz val="9"/>
        <rFont val="Century Gothic"/>
        <family val="2"/>
      </rPr>
      <t>(Grotta Rudnichi 2)</t>
    </r>
  </si>
  <si>
    <t>Ottavo chilometro</t>
  </si>
  <si>
    <t>Mistriosa</t>
  </si>
  <si>
    <t>Paddone</t>
  </si>
  <si>
    <t>c.da Pizzo Mannarella</t>
  </si>
  <si>
    <t>Fiascone</t>
  </si>
  <si>
    <t>Tasso</t>
  </si>
  <si>
    <t>Facciasquata 2</t>
  </si>
  <si>
    <t xml:space="preserve">Facciasquata </t>
  </si>
  <si>
    <r>
      <t xml:space="preserve">Vuolo </t>
    </r>
    <r>
      <rPr>
        <sz val="9"/>
        <rFont val="Century Gothic"/>
        <family val="2"/>
      </rPr>
      <t>(grotta dell’Edera)</t>
    </r>
  </si>
  <si>
    <t>Gravina del Vuolo</t>
  </si>
  <si>
    <t>Corneto</t>
  </si>
  <si>
    <t>Gravina di Corneto</t>
  </si>
  <si>
    <r>
      <t xml:space="preserve">Caronte </t>
    </r>
    <r>
      <rPr>
        <sz val="9"/>
        <rFont val="Century Gothic"/>
        <family val="2"/>
      </rPr>
      <t>(Grotta Salvatore di Mattina)</t>
    </r>
  </si>
  <si>
    <t>Torre del Pizzo</t>
  </si>
  <si>
    <r>
      <t xml:space="preserve">Porto Badisco </t>
    </r>
    <r>
      <rPr>
        <sz val="9"/>
        <rFont val="Century Gothic"/>
        <family val="2"/>
      </rPr>
      <t>(grotta dei Cervi) (grotta di Enea)</t>
    </r>
  </si>
  <si>
    <r>
      <t xml:space="preserve">Briganti </t>
    </r>
    <r>
      <rPr>
        <sz val="9"/>
        <rFont val="Century Gothic"/>
        <family val="2"/>
      </rPr>
      <t>(grotta Funeraria)</t>
    </r>
  </si>
  <si>
    <t xml:space="preserve"> Legna Buca delle Donne PU 1545 ?</t>
  </si>
  <si>
    <t>Mammino</t>
  </si>
  <si>
    <r>
      <t>Porto Badisco</t>
    </r>
    <r>
      <rPr>
        <sz val="9"/>
        <rFont val="Century Gothic"/>
        <family val="2"/>
      </rPr>
      <t xml:space="preserve"> (grotta Salinaci)</t>
    </r>
  </si>
  <si>
    <t>Minervino</t>
  </si>
  <si>
    <t>Torre Sant’Emiliano</t>
  </si>
  <si>
    <t>Riparo</t>
  </si>
  <si>
    <t>Sant’Emiliano</t>
  </si>
  <si>
    <t>Torre del Serpe</t>
  </si>
  <si>
    <t>Orto 1</t>
  </si>
  <si>
    <t>Masseria dell'Orte</t>
  </si>
  <si>
    <t>Orto 2</t>
  </si>
  <si>
    <t>Mastefina</t>
  </si>
  <si>
    <t>Sulfurara</t>
  </si>
  <si>
    <r>
      <t xml:space="preserve">Piccioni </t>
    </r>
    <r>
      <rPr>
        <sz val="9"/>
        <rFont val="Century Gothic"/>
        <family val="2"/>
      </rPr>
      <t>(canale dei Ciristoi)</t>
    </r>
  </si>
  <si>
    <t>Canale dei</t>
  </si>
  <si>
    <t>Conte</t>
  </si>
  <si>
    <t>Marina di Ferronzo</t>
  </si>
  <si>
    <t>Marina di Andrano</t>
  </si>
  <si>
    <t>La Botte</t>
  </si>
  <si>
    <t>Marmitte</t>
  </si>
  <si>
    <t>Torre Sasso</t>
  </si>
  <si>
    <t>Le Moniche S.Stefano</t>
  </si>
  <si>
    <t>Sfondata</t>
  </si>
  <si>
    <t>Conchiglie</t>
  </si>
  <si>
    <t>Pupe</t>
  </si>
  <si>
    <t>Carmine</t>
  </si>
  <si>
    <t>Madonna del Carmine</t>
  </si>
  <si>
    <t>La Serra 1</t>
  </si>
  <si>
    <t xml:space="preserve">La Serra </t>
  </si>
  <si>
    <t>La Serra 2</t>
  </si>
  <si>
    <t>Taurisano</t>
  </si>
  <si>
    <t>Capo San Gregorio</t>
  </si>
  <si>
    <t>Torre S. Gregorio</t>
  </si>
  <si>
    <r>
      <t xml:space="preserve">Terradico </t>
    </r>
    <r>
      <rPr>
        <sz val="9"/>
        <rFont val="Century Gothic"/>
        <family val="2"/>
      </rPr>
      <t>(Antro di Terradico)</t>
    </r>
  </si>
  <si>
    <t xml:space="preserve">Terradico </t>
  </si>
  <si>
    <t>Fenditura di</t>
  </si>
  <si>
    <t>Inargentata</t>
  </si>
  <si>
    <t>Adorata</t>
  </si>
  <si>
    <r>
      <t xml:space="preserve">Rose e Laghetti </t>
    </r>
    <r>
      <rPr>
        <sz val="9"/>
        <rFont val="Century Gothic"/>
        <family val="2"/>
      </rPr>
      <t>(Orto Cupo)</t>
    </r>
  </si>
  <si>
    <t>Pizzimmafaru</t>
  </si>
  <si>
    <r>
      <t xml:space="preserve">Madonna </t>
    </r>
    <r>
      <rPr>
        <sz val="9"/>
        <rFont val="Century Gothic"/>
        <family val="2"/>
      </rPr>
      <t>(della Cappella)</t>
    </r>
  </si>
  <si>
    <t>Fenditura</t>
  </si>
  <si>
    <t>Novaglie</t>
  </si>
  <si>
    <t>Viola</t>
  </si>
  <si>
    <r>
      <t xml:space="preserve">Sifone </t>
    </r>
    <r>
      <rPr>
        <sz val="9"/>
        <rFont val="Century Gothic"/>
        <family val="2"/>
      </rPr>
      <t>(grotta della Guardiola A)</t>
    </r>
  </si>
  <si>
    <t>Mizar</t>
  </si>
  <si>
    <t>Marina le Cipolliane</t>
  </si>
  <si>
    <t>Le Prazziche di sotto</t>
  </si>
  <si>
    <t>Il Ciolo</t>
  </si>
  <si>
    <t>Le Prazziche di Sopra</t>
  </si>
  <si>
    <t>Moscerini</t>
  </si>
  <si>
    <t>Conigli</t>
  </si>
  <si>
    <r>
      <t xml:space="preserve">Il Ciolo </t>
    </r>
    <r>
      <rPr>
        <sz val="9"/>
        <rFont val="Century Gothic"/>
        <family val="2"/>
      </rPr>
      <t>(di Ciolo)</t>
    </r>
  </si>
  <si>
    <r>
      <t xml:space="preserve">Aspra </t>
    </r>
    <r>
      <rPr>
        <sz val="9"/>
        <rFont val="Century Gothic"/>
        <family val="2"/>
      </rPr>
      <t>(L’Aspra)</t>
    </r>
  </si>
  <si>
    <t>Aspra</t>
  </si>
  <si>
    <t>Palombara 2</t>
  </si>
  <si>
    <t>Baia Palombara</t>
  </si>
  <si>
    <t>Rospo</t>
  </si>
  <si>
    <t>La PalasciaCapo d'Otranto</t>
  </si>
  <si>
    <t>Giustino</t>
  </si>
  <si>
    <t>Angeli</t>
  </si>
  <si>
    <t>Caverna degli</t>
  </si>
  <si>
    <t>Madonna della Serra</t>
  </si>
  <si>
    <t>Monte Vergine</t>
  </si>
  <si>
    <r>
      <t xml:space="preserve">Parabita </t>
    </r>
    <r>
      <rPr>
        <sz val="9"/>
        <rFont val="Century Gothic"/>
        <family val="2"/>
      </rPr>
      <t>(grotta delle Veneri)</t>
    </r>
  </si>
  <si>
    <t>San Riori</t>
  </si>
  <si>
    <r>
      <t xml:space="preserve">Ignazio Spagnolo </t>
    </r>
    <r>
      <rPr>
        <sz val="9"/>
        <rFont val="Century Gothic"/>
        <family val="2"/>
      </rPr>
      <t>(grotta della Lupa)</t>
    </r>
  </si>
  <si>
    <t>Complesso</t>
  </si>
  <si>
    <t>Cerfignano</t>
  </si>
  <si>
    <t>Mass. Grande</t>
  </si>
  <si>
    <r>
      <t xml:space="preserve">Marisi </t>
    </r>
    <r>
      <rPr>
        <sz val="9"/>
        <rFont val="Century Gothic"/>
        <family val="2"/>
      </rPr>
      <t>(Alimini 1)</t>
    </r>
  </si>
  <si>
    <t>Laghi Alimini</t>
  </si>
  <si>
    <r>
      <t xml:space="preserve">Francesco </t>
    </r>
    <r>
      <rPr>
        <sz val="9"/>
        <rFont val="Century Gothic"/>
        <family val="2"/>
      </rPr>
      <t>(Alimiini 2)</t>
    </r>
  </si>
  <si>
    <r>
      <t xml:space="preserve">Raffaele </t>
    </r>
    <r>
      <rPr>
        <sz val="9"/>
        <rFont val="Century Gothic"/>
        <family val="2"/>
      </rPr>
      <t>(Alimini 3)</t>
    </r>
  </si>
  <si>
    <r>
      <t>Sacara</t>
    </r>
    <r>
      <rPr>
        <sz val="9"/>
        <rFont val="Century Gothic"/>
        <family val="2"/>
      </rPr>
      <t xml:space="preserve"> (Alimini 4)</t>
    </r>
  </si>
  <si>
    <r>
      <t xml:space="preserve">Bosco </t>
    </r>
    <r>
      <rPr>
        <sz val="9"/>
        <rFont val="Century Gothic"/>
        <family val="2"/>
      </rPr>
      <t>(Grotta Alimini 5)</t>
    </r>
  </si>
  <si>
    <r>
      <t xml:space="preserve">Antonio </t>
    </r>
    <r>
      <rPr>
        <sz val="9"/>
        <rFont val="Century Gothic"/>
        <family val="2"/>
      </rPr>
      <t>(Alimini 6)</t>
    </r>
  </si>
  <si>
    <t>Cortida</t>
  </si>
  <si>
    <t>Botrugno</t>
  </si>
  <si>
    <r>
      <t xml:space="preserve">Tana </t>
    </r>
    <r>
      <rPr>
        <sz val="9"/>
        <rFont val="Century Gothic"/>
        <family val="2"/>
      </rPr>
      <t>(Furchiu di Zappa)</t>
    </r>
  </si>
  <si>
    <t>InserraglioNucci</t>
  </si>
  <si>
    <r>
      <t xml:space="preserve">Mario Bernardini </t>
    </r>
    <r>
      <rPr>
        <sz val="9"/>
        <rFont val="Century Gothic"/>
        <family val="2"/>
      </rPr>
      <t>(Santa Margherita)</t>
    </r>
  </si>
  <si>
    <t>Uggiano la Chiesa</t>
  </si>
  <si>
    <t>Palale</t>
  </si>
  <si>
    <t>Torre dell’Alto</t>
  </si>
  <si>
    <t>Torre Santa Caterina</t>
  </si>
  <si>
    <t>Baia Uluzzo</t>
  </si>
  <si>
    <t>Fulcignano</t>
  </si>
  <si>
    <t>Archi</t>
  </si>
  <si>
    <t>Ripari gli</t>
  </si>
  <si>
    <t>Gli Archi</t>
  </si>
  <si>
    <t>Bosco Lopez</t>
  </si>
  <si>
    <t>Fontana di Ortensio</t>
  </si>
  <si>
    <t>Taviano</t>
  </si>
  <si>
    <t>Porcinara</t>
  </si>
  <si>
    <t>Presepe</t>
  </si>
  <si>
    <t>Titti</t>
  </si>
  <si>
    <t>Ciardo</t>
  </si>
  <si>
    <t xml:space="preserve">Piletti </t>
  </si>
  <si>
    <t>Leopizzi</t>
  </si>
  <si>
    <t>Occhi Chiusi</t>
  </si>
  <si>
    <t>Buffalelle</t>
  </si>
  <si>
    <t>Focone</t>
  </si>
  <si>
    <t>Ugento</t>
  </si>
  <si>
    <t>Castiglione 1980</t>
  </si>
  <si>
    <t>Porto Cesareo</t>
  </si>
  <si>
    <t>Corvine</t>
  </si>
  <si>
    <t>Luigino Marras</t>
  </si>
  <si>
    <t>Scure</t>
  </si>
  <si>
    <t>Leverano</t>
  </si>
  <si>
    <t>Santa Cesarea</t>
  </si>
  <si>
    <t>Donna Lucrezia</t>
  </si>
  <si>
    <r>
      <t xml:space="preserve">Roversi </t>
    </r>
    <r>
      <rPr>
        <sz val="9"/>
        <rFont val="Century Gothic"/>
        <family val="2"/>
      </rPr>
      <t>(della Cala Santa Caterina)</t>
    </r>
  </si>
  <si>
    <t>S. CaterinaLa Rotonda</t>
  </si>
  <si>
    <t>Nisco</t>
  </si>
  <si>
    <t>Santuario Santa Maria degli Angeli</t>
  </si>
  <si>
    <r>
      <t xml:space="preserve">Vetrina </t>
    </r>
    <r>
      <rPr>
        <sz val="9"/>
        <rFont val="Century Gothic"/>
        <family val="2"/>
      </rPr>
      <t>(grotta del Tesoro)</t>
    </r>
  </si>
  <si>
    <t xml:space="preserve">Trullo </t>
  </si>
  <si>
    <t>Inghiottitoio del</t>
  </si>
  <si>
    <t>Ricciardelli</t>
  </si>
  <si>
    <t xml:space="preserve">Nardulli </t>
  </si>
  <si>
    <t>Scozia</t>
  </si>
  <si>
    <t xml:space="preserve">Lume </t>
  </si>
  <si>
    <r>
      <t xml:space="preserve">Ponte Romano </t>
    </r>
    <r>
      <rPr>
        <sz val="9"/>
        <rFont val="Century Gothic"/>
        <family val="2"/>
      </rPr>
      <t>(grotta della Lama)</t>
    </r>
  </si>
  <si>
    <r>
      <t xml:space="preserve">Pitrizza </t>
    </r>
    <r>
      <rPr>
        <sz val="9"/>
        <rFont val="Century Gothic"/>
        <family val="2"/>
      </rPr>
      <t>(grotta del Pertusillo)</t>
    </r>
  </si>
  <si>
    <t>Casamassima</t>
  </si>
  <si>
    <t>Fognatura</t>
  </si>
  <si>
    <t>Via Appia</t>
  </si>
  <si>
    <t>Grotta sulla</t>
  </si>
  <si>
    <t>Mesagne</t>
  </si>
  <si>
    <t>periferia di Mesagne in direz. Di Brindisi 100 m SO dal km 709,900 della Via Appia (S.S. n° 7) Casa Cavallino</t>
  </si>
  <si>
    <t>Morelli</t>
  </si>
  <si>
    <t>loc. Parco Tumpagno (costone sx dell'antico fiume Morelli)</t>
  </si>
  <si>
    <t>Morelli 2 (grotta del Gatto Selvatico) (grotta Marieddu)</t>
  </si>
  <si>
    <t>Difesa di MaltaFiume Morelli braccio dx sponda dx</t>
  </si>
  <si>
    <t>Masseria Iannuzzo 1</t>
  </si>
  <si>
    <t>Santa Candida</t>
  </si>
  <si>
    <t>Milano</t>
  </si>
  <si>
    <t>Altilia (sin.Grotta Archeoclub)</t>
  </si>
  <si>
    <t>Murgia Sgolgore</t>
  </si>
  <si>
    <t>Valle Trimena</t>
  </si>
  <si>
    <t>Paradiso 1</t>
  </si>
  <si>
    <t xml:space="preserve">Masseria Chirurgo </t>
  </si>
  <si>
    <t>Talpullo</t>
  </si>
  <si>
    <t>Lanzo</t>
  </si>
  <si>
    <t>Giacchetta</t>
  </si>
  <si>
    <t>Terlizzi</t>
  </si>
  <si>
    <t xml:space="preserve">Montalbano </t>
  </si>
  <si>
    <t>Montalbano di Fasano</t>
  </si>
  <si>
    <t>Russoli (Grotta di Crispiano)</t>
  </si>
  <si>
    <t>Omo</t>
  </si>
  <si>
    <t>Buco dell’</t>
  </si>
  <si>
    <t>Voccole</t>
  </si>
  <si>
    <r>
      <t xml:space="preserve">Sant’Angelo </t>
    </r>
    <r>
      <rPr>
        <sz val="9"/>
        <rFont val="Century Gothic"/>
        <family val="2"/>
      </rPr>
      <t>(Franzullo)</t>
    </r>
  </si>
  <si>
    <r>
      <t xml:space="preserve">Tagliente </t>
    </r>
    <r>
      <rPr>
        <sz val="9"/>
        <rFont val="Century Gothic"/>
        <family val="2"/>
      </rPr>
      <t>(Il Cupone)</t>
    </r>
  </si>
  <si>
    <t>Comiteo</t>
  </si>
  <si>
    <t>La Grotta</t>
  </si>
  <si>
    <t>Carbonico</t>
  </si>
  <si>
    <t>Pozzo della</t>
  </si>
  <si>
    <t>Monti di Martina</t>
  </si>
  <si>
    <t>Pozzo</t>
  </si>
  <si>
    <t>Masseria Casino</t>
  </si>
  <si>
    <t>Cupina</t>
  </si>
  <si>
    <t>Rossini</t>
  </si>
  <si>
    <t>Masseria Mangiato</t>
  </si>
  <si>
    <t>Masseria Monte Ilario</t>
  </si>
  <si>
    <t>Lamia Nuova</t>
  </si>
  <si>
    <t>Masseria Orimini</t>
  </si>
  <si>
    <t>Casalluddo</t>
  </si>
  <si>
    <t>Masseria le Croci 1</t>
  </si>
  <si>
    <t>Masseria le Croci 2</t>
  </si>
  <si>
    <t>Vuolo 1</t>
  </si>
  <si>
    <t xml:space="preserve">Ossa </t>
  </si>
  <si>
    <t>Crispieri</t>
  </si>
  <si>
    <t>Acito</t>
  </si>
  <si>
    <t>Parchitello</t>
  </si>
  <si>
    <t>Noicattaro</t>
  </si>
  <si>
    <t>Fusella 1</t>
  </si>
  <si>
    <t>Fusella 2</t>
  </si>
  <si>
    <t>Fusella 3</t>
  </si>
  <si>
    <t xml:space="preserve">Archi </t>
  </si>
  <si>
    <t>Madonna Grottole</t>
  </si>
  <si>
    <t>Cpmplesso in loc.</t>
  </si>
  <si>
    <t>Abbazia di San Vito</t>
  </si>
  <si>
    <t>Grotta sotto l’</t>
  </si>
  <si>
    <t>Piana</t>
  </si>
  <si>
    <t>Bastione di Santo Stefano</t>
  </si>
  <si>
    <t>Grotta sotto</t>
  </si>
  <si>
    <t>Pietropaolo</t>
  </si>
  <si>
    <t>Favale</t>
  </si>
  <si>
    <t>Grottone a</t>
  </si>
  <si>
    <t>Inchianata</t>
  </si>
  <si>
    <t>Serafino</t>
  </si>
  <si>
    <t>Mantia</t>
  </si>
  <si>
    <t>Strapiombo</t>
  </si>
  <si>
    <t>Macina</t>
  </si>
  <si>
    <t>Solchi</t>
  </si>
  <si>
    <t>San Marco 1</t>
  </si>
  <si>
    <t>San Marco 2</t>
  </si>
  <si>
    <t>San Marco 3</t>
  </si>
  <si>
    <r>
      <t xml:space="preserve">San Marco 4 </t>
    </r>
    <r>
      <rPr>
        <sz val="9"/>
        <rFont val="Century Gothic"/>
        <family val="2"/>
      </rPr>
      <t>(del Fico Selvatico)</t>
    </r>
  </si>
  <si>
    <t>San Marco 5</t>
  </si>
  <si>
    <r>
      <t xml:space="preserve">San Marco 6 </t>
    </r>
    <r>
      <rPr>
        <sz val="9"/>
        <rFont val="Century Gothic"/>
        <family val="2"/>
      </rPr>
      <t>(grotticella sotto la Strada)</t>
    </r>
  </si>
  <si>
    <t>Vozzello Vecchio</t>
  </si>
  <si>
    <t>Monte del Forno 1</t>
  </si>
  <si>
    <t>Monte del Forno 2</t>
  </si>
  <si>
    <t>Monte del Forno 3</t>
  </si>
  <si>
    <t>Stabile</t>
  </si>
  <si>
    <t>Monte d’Oro</t>
  </si>
  <si>
    <t>Coppola (Caverna Preistorica di Coppola)</t>
  </si>
  <si>
    <t>Scagno</t>
  </si>
  <si>
    <t>Piccoli 1</t>
  </si>
  <si>
    <t>Piccoli 2</t>
  </si>
  <si>
    <t>Parco di Russano</t>
  </si>
  <si>
    <t>Vuolo 2</t>
  </si>
  <si>
    <t>Vuolo 3</t>
  </si>
  <si>
    <t>Vuolo 4</t>
  </si>
  <si>
    <t>Varcaturo</t>
  </si>
  <si>
    <t>Abate Amato</t>
  </si>
  <si>
    <t>Corno della Strega</t>
  </si>
  <si>
    <t>Vuolo 5</t>
  </si>
  <si>
    <t>Vuolo 6</t>
  </si>
  <si>
    <t>Vuolo 7</t>
  </si>
  <si>
    <t>Pianelle</t>
  </si>
  <si>
    <t>Franzullo</t>
  </si>
  <si>
    <t>Capovento di</t>
  </si>
  <si>
    <r>
      <t>Trazzonara</t>
    </r>
    <r>
      <rPr>
        <sz val="9"/>
        <rFont val="Century Gothic"/>
        <family val="2"/>
      </rPr>
      <t xml:space="preserve"> (Khiria)</t>
    </r>
  </si>
  <si>
    <t>Bax 1</t>
  </si>
  <si>
    <t>Bax 2</t>
  </si>
  <si>
    <t>Masseria Sabbioni 1</t>
  </si>
  <si>
    <t>Masseria Sabbioni 2</t>
  </si>
  <si>
    <t>Masseria Sabbioni 3</t>
  </si>
  <si>
    <t>Cervo</t>
  </si>
  <si>
    <t>Lama del Grottillo</t>
  </si>
  <si>
    <t>Grotta dell</t>
  </si>
  <si>
    <r>
      <t xml:space="preserve">Cassano </t>
    </r>
    <r>
      <rPr>
        <sz val="9"/>
        <rFont val="Century Gothic"/>
        <family val="2"/>
      </rPr>
      <t>(grava Giustino)</t>
    </r>
  </si>
  <si>
    <r>
      <t xml:space="preserve">Albero di Sole </t>
    </r>
    <r>
      <rPr>
        <sz val="9"/>
        <rFont val="Century Gothic"/>
        <family val="2"/>
      </rPr>
      <t>(Cortella) (La Grottella)</t>
    </r>
  </si>
  <si>
    <t>Nostra Famiglia</t>
  </si>
  <si>
    <t>Zaccaria</t>
  </si>
  <si>
    <t>Trappedo de lo Borromuto</t>
  </si>
  <si>
    <t>Lupicchio</t>
  </si>
  <si>
    <t>Gotta</t>
  </si>
  <si>
    <t>Melonia</t>
  </si>
  <si>
    <t>Taras</t>
  </si>
  <si>
    <t>Corame</t>
  </si>
  <si>
    <t>Marraffa</t>
  </si>
  <si>
    <t>Grilli</t>
  </si>
  <si>
    <t>Abate Nicola</t>
  </si>
  <si>
    <t>Olmo</t>
  </si>
  <si>
    <t>Masseria Sant’Anna</t>
  </si>
  <si>
    <t xml:space="preserve">Ostuni </t>
  </si>
  <si>
    <r>
      <t xml:space="preserve">Fedele Grande </t>
    </r>
    <r>
      <rPr>
        <sz val="9"/>
        <rFont val="Century Gothic"/>
        <family val="2"/>
      </rPr>
      <t>(grotta del Cavaddone)</t>
    </r>
  </si>
  <si>
    <t>Alfieri</t>
  </si>
  <si>
    <t>Vora dell’</t>
  </si>
  <si>
    <r>
      <t xml:space="preserve">Lupoli </t>
    </r>
    <r>
      <rPr>
        <sz val="9"/>
        <rFont val="Century Gothic"/>
        <family val="2"/>
      </rPr>
      <t>(grotta Monti di Lupoli) (grotta di Cantalupi)</t>
    </r>
  </si>
  <si>
    <t>Ligorio</t>
  </si>
  <si>
    <t xml:space="preserve">Santa </t>
  </si>
  <si>
    <t>Masseria Coppola</t>
  </si>
  <si>
    <t>Nera</t>
  </si>
  <si>
    <t>San Domenico è la pu 1513</t>
  </si>
  <si>
    <t>Piette Palombo1</t>
  </si>
  <si>
    <t>Gravina di Piette Palombo</t>
  </si>
  <si>
    <r>
      <t xml:space="preserve">Piette Palombo 2 </t>
    </r>
    <r>
      <rPr>
        <sz val="9"/>
        <rFont val="Century Gothic"/>
        <family val="2"/>
      </rPr>
      <t>(grotta del Diavolo) (Condotta Pozzo Palumbo)</t>
    </r>
  </si>
  <si>
    <t>Sanatorio 1</t>
  </si>
  <si>
    <t>Grottina N del</t>
  </si>
  <si>
    <t>Santuario 2</t>
  </si>
  <si>
    <t>Sanatorio 3</t>
  </si>
  <si>
    <t>Sanatorio 4</t>
  </si>
  <si>
    <t xml:space="preserve">Rialbo </t>
  </si>
  <si>
    <t>Grottina di</t>
  </si>
  <si>
    <t>Le Russe</t>
  </si>
  <si>
    <t>Croce 1</t>
  </si>
  <si>
    <t>Croce 2</t>
  </si>
  <si>
    <t>Caprara 2</t>
  </si>
  <si>
    <t>Caprara 3</t>
  </si>
  <si>
    <t>Caprara 4</t>
  </si>
  <si>
    <t>Pastore</t>
  </si>
  <si>
    <t>Giuliano 2</t>
  </si>
  <si>
    <t>Giuliano 3</t>
  </si>
  <si>
    <t xml:space="preserve">Carovigno </t>
  </si>
  <si>
    <t>Masseria Padula</t>
  </si>
  <si>
    <t>Preziosi 1</t>
  </si>
  <si>
    <t>Preziosi 2</t>
  </si>
  <si>
    <t>Bufaloria</t>
  </si>
  <si>
    <t>Lamavera</t>
  </si>
  <si>
    <t>Parete</t>
  </si>
  <si>
    <t xml:space="preserve">Pozzitiello </t>
  </si>
  <si>
    <t>Eolo</t>
  </si>
  <si>
    <t xml:space="preserve">Castellaneta </t>
  </si>
  <si>
    <t xml:space="preserve">Edera </t>
  </si>
  <si>
    <t>Pozzetto dell’</t>
  </si>
  <si>
    <t>Manisi</t>
  </si>
  <si>
    <t xml:space="preserve">Riparo </t>
  </si>
  <si>
    <t>Abate dell’Acqua</t>
  </si>
  <si>
    <t>Bitetto</t>
  </si>
  <si>
    <t>Sardella 1</t>
  </si>
  <si>
    <t>San Biagio 1</t>
  </si>
  <si>
    <t>Messapi</t>
  </si>
  <si>
    <t>Rigio 2</t>
  </si>
  <si>
    <t>Cripta di Rigio 1</t>
  </si>
  <si>
    <t>Laurito</t>
  </si>
  <si>
    <t>C.da Laurito</t>
  </si>
  <si>
    <t xml:space="preserve">Cucumo </t>
  </si>
  <si>
    <t>Primicerio</t>
  </si>
  <si>
    <t>Varine</t>
  </si>
  <si>
    <r>
      <t xml:space="preserve">Faggiano 1 </t>
    </r>
    <r>
      <rPr>
        <sz val="9"/>
        <rFont val="Century Gothic"/>
        <family val="2"/>
      </rPr>
      <t>(grotta Garibaldi)</t>
    </r>
  </si>
  <si>
    <t>Faggiano 2</t>
  </si>
  <si>
    <t>Faggiano 3</t>
  </si>
  <si>
    <t>Faggiano 4</t>
  </si>
  <si>
    <t>San Crispieri 3</t>
  </si>
  <si>
    <t>Morta</t>
  </si>
  <si>
    <t>Pescatore</t>
  </si>
  <si>
    <t xml:space="preserve">Monopoli </t>
  </si>
  <si>
    <t>Torre Cintola 2</t>
  </si>
  <si>
    <t>Lamione</t>
  </si>
  <si>
    <t>San Giorgio Ionico 1</t>
  </si>
  <si>
    <t>San Giorgio Ionico</t>
  </si>
  <si>
    <t xml:space="preserve">Santa Candida </t>
  </si>
  <si>
    <t>Caprarello</t>
  </si>
  <si>
    <t>Intavolata</t>
  </si>
  <si>
    <t>Buccito</t>
  </si>
  <si>
    <t>Fungo</t>
  </si>
  <si>
    <t>Pino</t>
  </si>
  <si>
    <t>San Biagio e Simone</t>
  </si>
  <si>
    <t>Monte Pizzuto 2</t>
  </si>
  <si>
    <t>Monte Pizzuto 3</t>
  </si>
  <si>
    <t>Faggiano 6</t>
  </si>
  <si>
    <t>Faggiano 7</t>
  </si>
  <si>
    <r>
      <t xml:space="preserve">San Giorgio Ionico 2 </t>
    </r>
    <r>
      <rPr>
        <sz val="9"/>
        <rFont val="Century Gothic"/>
        <family val="2"/>
      </rPr>
      <t>(grotta delle Croci)</t>
    </r>
  </si>
  <si>
    <t>Frana</t>
  </si>
  <si>
    <t>Tiflis 2</t>
  </si>
  <si>
    <t>Santa Maria di Agnano</t>
  </si>
  <si>
    <t>Grotta chiesa</t>
  </si>
  <si>
    <t>ai piedi del Monte Urselle</t>
  </si>
  <si>
    <t>Leucaspide</t>
  </si>
  <si>
    <t>Leucaspide 2</t>
  </si>
  <si>
    <t>Rudiste</t>
  </si>
  <si>
    <t>Corridoio del Casco</t>
  </si>
  <si>
    <t>Accetta Piccola</t>
  </si>
  <si>
    <t>Accetta Grande</t>
  </si>
  <si>
    <t>Pentima</t>
  </si>
  <si>
    <t>Masseria Colombo</t>
  </si>
  <si>
    <r>
      <t xml:space="preserve">Appestati </t>
    </r>
    <r>
      <rPr>
        <sz val="9"/>
        <rFont val="Century Gothic"/>
        <family val="2"/>
      </rPr>
      <t>(la Grave)</t>
    </r>
  </si>
  <si>
    <t xml:space="preserve">Arco </t>
  </si>
  <si>
    <t>Salto</t>
  </si>
  <si>
    <t>Casermette</t>
  </si>
  <si>
    <t>Mezzaluna</t>
  </si>
  <si>
    <t>Buca della</t>
  </si>
  <si>
    <t>Torre S. Sabina</t>
  </si>
  <si>
    <t>Marina di Lamaforca</t>
  </si>
  <si>
    <t>Lamaforca</t>
  </si>
  <si>
    <r>
      <t xml:space="preserve">Moro (Diavolo) </t>
    </r>
    <r>
      <rPr>
        <sz val="9"/>
        <rFont val="Century Gothic"/>
        <family val="2"/>
      </rPr>
      <t>(grotta Azzurra)</t>
    </r>
  </si>
  <si>
    <t>Marsella</t>
  </si>
  <si>
    <t>La Concezione</t>
  </si>
  <si>
    <t>Masseria Lopez</t>
  </si>
  <si>
    <t>Masseria Russi</t>
  </si>
  <si>
    <t>Grindisi 1</t>
  </si>
  <si>
    <t>Grindisi 2</t>
  </si>
  <si>
    <t>Capocanale 1</t>
  </si>
  <si>
    <t>Capocanale</t>
  </si>
  <si>
    <t>Mandorlo</t>
  </si>
  <si>
    <t>Selci</t>
  </si>
  <si>
    <t>Bosco Sabini</t>
  </si>
  <si>
    <t>Gurgo 1</t>
  </si>
  <si>
    <t>Gurgo 2</t>
  </si>
  <si>
    <t>Cava di Pietre</t>
  </si>
  <si>
    <t>Santa Maria di Trimoggia</t>
  </si>
  <si>
    <t>Masseria Senarico di Sopra</t>
  </si>
  <si>
    <r>
      <t xml:space="preserve">La Grotta </t>
    </r>
    <r>
      <rPr>
        <sz val="9"/>
        <rFont val="Century Gothic"/>
        <family val="2"/>
      </rPr>
      <t xml:space="preserve">(Grotta Grande) </t>
    </r>
  </si>
  <si>
    <t>Mazzaferregna</t>
  </si>
  <si>
    <r>
      <t xml:space="preserve">Pulo </t>
    </r>
    <r>
      <rPr>
        <sz val="9"/>
        <rFont val="Century Gothic"/>
        <family val="2"/>
      </rPr>
      <t>(Grotta Mario)</t>
    </r>
  </si>
  <si>
    <t>Lo Noce</t>
  </si>
  <si>
    <t>Lama del Pensiero</t>
  </si>
  <si>
    <t>Cavallone</t>
  </si>
  <si>
    <t>Fiori</t>
  </si>
  <si>
    <t>Pulo di Molfetta 1</t>
  </si>
  <si>
    <t>Pulo di Molfetta 2</t>
  </si>
  <si>
    <t>Pulo di Molfetta 3</t>
  </si>
  <si>
    <t>Pulo di Molfetta 4</t>
  </si>
  <si>
    <t>Pulo di Molfetta 5</t>
  </si>
  <si>
    <t>Pulo di Molfetta 6</t>
  </si>
  <si>
    <t>Pulo di Molfetta 7</t>
  </si>
  <si>
    <t>Pulo di Molfetta 8</t>
  </si>
  <si>
    <t xml:space="preserve">Pulo di Molfetta 9 </t>
  </si>
  <si>
    <t>Pulo di Molfetta 10</t>
  </si>
  <si>
    <t xml:space="preserve">Pulo di Molfetta 11 </t>
  </si>
  <si>
    <t>Pulo di Molfetta 12</t>
  </si>
  <si>
    <t xml:space="preserve">Pulo di Molfetta 13 </t>
  </si>
  <si>
    <t>Pulo di Molfetta 14</t>
  </si>
  <si>
    <t>Ferrata</t>
  </si>
  <si>
    <t>Brigante</t>
  </si>
  <si>
    <t>Volpi</t>
  </si>
  <si>
    <t>Petronella</t>
  </si>
  <si>
    <t>Capovento in loc.</t>
  </si>
  <si>
    <t>Cavallerizza</t>
  </si>
  <si>
    <t>Iazzo Rosso</t>
  </si>
  <si>
    <t>Buca in loc.</t>
  </si>
  <si>
    <t>Pancia d’Aceto</t>
  </si>
  <si>
    <t>Contessa</t>
  </si>
  <si>
    <t>Vagno 2</t>
  </si>
  <si>
    <t>Notarvincenzo</t>
  </si>
  <si>
    <t xml:space="preserve">Vagno </t>
  </si>
  <si>
    <t xml:space="preserve">Caverna del </t>
  </si>
  <si>
    <t>Lama di Notarvincenzo</t>
  </si>
  <si>
    <t>Petrale</t>
  </si>
  <si>
    <t>Capovento del</t>
  </si>
  <si>
    <t>Cava di Calvigno 1</t>
  </si>
  <si>
    <t>Cava di Calvigno 2</t>
  </si>
  <si>
    <r>
      <t xml:space="preserve">S.I.C.I. </t>
    </r>
    <r>
      <rPr>
        <sz val="9"/>
        <rFont val="Century Gothic"/>
        <family val="2"/>
      </rPr>
      <t>(Soc. Ital. Calce Idrata)</t>
    </r>
  </si>
  <si>
    <t>Sovereto</t>
  </si>
  <si>
    <t>Cava di Pennacchio</t>
  </si>
  <si>
    <t>Ragni Neri</t>
  </si>
  <si>
    <t xml:space="preserve">Iazzone </t>
  </si>
  <si>
    <t>Iazzone</t>
  </si>
  <si>
    <t>Buca di</t>
  </si>
  <si>
    <r>
      <t xml:space="preserve">Cava Grotta dell’Aura </t>
    </r>
    <r>
      <rPr>
        <sz val="9"/>
        <rFont val="Century Gothic"/>
        <family val="2"/>
      </rPr>
      <t>(grotta dell’Aura)</t>
    </r>
  </si>
  <si>
    <t>Condotta</t>
  </si>
  <si>
    <t>Strada</t>
  </si>
  <si>
    <r>
      <t xml:space="preserve">Serra Ficaia </t>
    </r>
    <r>
      <rPr>
        <sz val="9"/>
        <rFont val="Century Gothic"/>
        <family val="2"/>
      </rPr>
      <t>(Grave della Rinascita)</t>
    </r>
  </si>
  <si>
    <t>Antelmi</t>
  </si>
  <si>
    <t>Jurilli</t>
  </si>
  <si>
    <t>Lama d’Inferno</t>
  </si>
  <si>
    <t>Inghiotitoio</t>
  </si>
  <si>
    <t>Lama d'Inferno</t>
  </si>
  <si>
    <t xml:space="preserve">Tasso </t>
  </si>
  <si>
    <t>Fontana</t>
  </si>
  <si>
    <t>Monte Caccia</t>
  </si>
  <si>
    <t xml:space="preserve">Abisso di </t>
  </si>
  <si>
    <t>Barbieri</t>
  </si>
  <si>
    <t>Trullo</t>
  </si>
  <si>
    <t>Buco del</t>
  </si>
  <si>
    <t>Mammuth</t>
  </si>
  <si>
    <t>Pistolino</t>
  </si>
  <si>
    <r>
      <t xml:space="preserve">Solagne </t>
    </r>
    <r>
      <rPr>
        <sz val="9"/>
        <rFont val="Century Gothic"/>
        <family val="2"/>
      </rPr>
      <t>(grotta di Lamalunga) (Grotta dell’Uomo Arcaico)</t>
    </r>
  </si>
  <si>
    <t>Inghiottitoio delle</t>
  </si>
  <si>
    <t>Solagne</t>
  </si>
  <si>
    <t xml:space="preserve">Pisoliti </t>
  </si>
  <si>
    <t>Greotta delle</t>
  </si>
  <si>
    <t>Forchia della</t>
  </si>
  <si>
    <t>Trisole</t>
  </si>
  <si>
    <r>
      <t xml:space="preserve">Barbagianni 2 </t>
    </r>
    <r>
      <rPr>
        <sz val="9"/>
        <rFont val="Century Gothic"/>
        <family val="2"/>
      </rPr>
      <t>(il Grottone)</t>
    </r>
  </si>
  <si>
    <r>
      <t xml:space="preserve">Fosso di Montanaro </t>
    </r>
    <r>
      <rPr>
        <sz val="9"/>
        <rFont val="Century Gothic"/>
        <family val="2"/>
      </rPr>
      <t>(Costa Merlata)</t>
    </r>
  </si>
  <si>
    <t>Mare</t>
  </si>
  <si>
    <t xml:space="preserve">Rospo </t>
  </si>
  <si>
    <t>Serpente</t>
  </si>
  <si>
    <t>Fiera</t>
  </si>
  <si>
    <t>Lama di Giotta</t>
  </si>
  <si>
    <t>Mungivacca</t>
  </si>
  <si>
    <t xml:space="preserve">Bari </t>
  </si>
  <si>
    <t xml:space="preserve">Altamura </t>
  </si>
  <si>
    <t>Specchia Ricciardi</t>
  </si>
  <si>
    <r>
      <t xml:space="preserve">Parisi </t>
    </r>
    <r>
      <rPr>
        <sz val="9"/>
        <rFont val="Century Gothic"/>
        <family val="2"/>
      </rPr>
      <t>(riparo Masseria Pellicciari)</t>
    </r>
  </si>
  <si>
    <t>Lama Cantarella 1</t>
  </si>
  <si>
    <t>Lama Cantarella 2</t>
  </si>
  <si>
    <t>Lama Cantarella</t>
  </si>
  <si>
    <t>Lu Lampiune</t>
  </si>
  <si>
    <t>Scialpi</t>
  </si>
  <si>
    <t>Lamafetente Vulcano</t>
  </si>
  <si>
    <t>Masseria Croce Chirulla</t>
  </si>
  <si>
    <t>Caverna sotto</t>
  </si>
  <si>
    <t>Coldifuso</t>
  </si>
  <si>
    <t>Monte Monacelle</t>
  </si>
  <si>
    <t>Coda di Rondine</t>
  </si>
  <si>
    <t>Uccelli</t>
  </si>
  <si>
    <t>Spine</t>
  </si>
  <si>
    <t>Antro delle</t>
  </si>
  <si>
    <t>Ulivo 2</t>
  </si>
  <si>
    <t>Ulivo 1</t>
  </si>
  <si>
    <t>Ulivo 3</t>
  </si>
  <si>
    <t>Ulivo 6</t>
  </si>
  <si>
    <t>Ulivo 7</t>
  </si>
  <si>
    <t xml:space="preserve">Torre di Mastro </t>
  </si>
  <si>
    <t>Cava dei Falchi</t>
  </si>
  <si>
    <t xml:space="preserve">Metropolitana </t>
  </si>
  <si>
    <r>
      <t>Viticlindo</t>
    </r>
    <r>
      <rPr>
        <sz val="9"/>
        <rFont val="Century Gothic"/>
        <family val="2"/>
      </rPr>
      <t xml:space="preserve"> (Masseria Gianpetruzzi)</t>
    </r>
  </si>
  <si>
    <r>
      <t xml:space="preserve">Solagne </t>
    </r>
    <r>
      <rPr>
        <sz val="9"/>
        <rFont val="Century Gothic"/>
        <family val="2"/>
      </rPr>
      <t>(grotta delle Solagne)</t>
    </r>
  </si>
  <si>
    <t>Grotta le</t>
  </si>
  <si>
    <t>Monte Scorzone</t>
  </si>
  <si>
    <t>Gurgo 3</t>
  </si>
  <si>
    <t>Gurgo 4</t>
  </si>
  <si>
    <t>Gurgo 5</t>
  </si>
  <si>
    <t>Gurgo 6</t>
  </si>
  <si>
    <t>Gurgo 7</t>
  </si>
  <si>
    <t>Gurgo 8</t>
  </si>
  <si>
    <t>Igor (grotta Montenero delli Santi 3)</t>
  </si>
  <si>
    <t>Pietre Marce</t>
  </si>
  <si>
    <t>Zanzare</t>
  </si>
  <si>
    <t>Pozzo delle</t>
  </si>
  <si>
    <t xml:space="preserve">Minervino Murge </t>
  </si>
  <si>
    <t>Acqua</t>
  </si>
  <si>
    <t>Pozzo dell’</t>
  </si>
  <si>
    <t>Cornola</t>
  </si>
  <si>
    <t>Bicicletta</t>
  </si>
  <si>
    <t>Grottole</t>
  </si>
  <si>
    <t>Cripta</t>
  </si>
  <si>
    <t>Latiano</t>
  </si>
  <si>
    <t>Gigliola</t>
  </si>
  <si>
    <t>Cantina</t>
  </si>
  <si>
    <t>Barcari</t>
  </si>
  <si>
    <t>Tanusci</t>
  </si>
  <si>
    <t>Martelli</t>
  </si>
  <si>
    <t>Meraviglie</t>
  </si>
  <si>
    <t>Palme</t>
  </si>
  <si>
    <t>Buca delle</t>
  </si>
  <si>
    <t>Madonna Piccola 1</t>
  </si>
  <si>
    <t>Sartrea</t>
  </si>
  <si>
    <t>Fica Lupara</t>
  </si>
  <si>
    <t>Cacciatore</t>
  </si>
  <si>
    <t>Vito</t>
  </si>
  <si>
    <t>Tempesta</t>
  </si>
  <si>
    <t xml:space="preserve">Santa Cesarea Terme </t>
  </si>
  <si>
    <t>Bono</t>
  </si>
  <si>
    <t>Cicerone</t>
  </si>
  <si>
    <t>Impiccato</t>
  </si>
  <si>
    <t>Buca dell’</t>
  </si>
  <si>
    <t>Lepraro</t>
  </si>
  <si>
    <t>Battaglia 1</t>
  </si>
  <si>
    <t>Battaglia 2</t>
  </si>
  <si>
    <t>Manampola</t>
  </si>
  <si>
    <t>Mannara</t>
  </si>
  <si>
    <t>Re Mannara</t>
  </si>
  <si>
    <t xml:space="preserve">Grottaglie </t>
  </si>
  <si>
    <t>Renna</t>
  </si>
  <si>
    <t>Sciaiani 1</t>
  </si>
  <si>
    <t>Sciaiani 2</t>
  </si>
  <si>
    <t>Madonna Piccola 2</t>
  </si>
  <si>
    <t>Cilona</t>
  </si>
  <si>
    <t>Antenne</t>
  </si>
  <si>
    <t>Volpi (Grotta di Cava Zaccaria PU 1390)</t>
  </si>
  <si>
    <t>Cava Zaccaria (Grotta delle Volpi PU 1389)</t>
  </si>
  <si>
    <t>Pozzetto</t>
  </si>
  <si>
    <t>Tagliente</t>
  </si>
  <si>
    <t>Marangi</t>
  </si>
  <si>
    <t xml:space="preserve">Castelluzzo </t>
  </si>
  <si>
    <t>Fuoco</t>
  </si>
  <si>
    <t>Bosco di Bitonto</t>
  </si>
  <si>
    <t>Pozzo nel</t>
  </si>
  <si>
    <t>Teschio</t>
  </si>
  <si>
    <t>San Ciro</t>
  </si>
  <si>
    <t xml:space="preserve">Corni </t>
  </si>
  <si>
    <t>Ospizio</t>
  </si>
  <si>
    <t>Pullonese 1</t>
  </si>
  <si>
    <t>Pullonese 2</t>
  </si>
  <si>
    <t xml:space="preserve">Pullonese 3 </t>
  </si>
  <si>
    <t xml:space="preserve">Pullonese 4 </t>
  </si>
  <si>
    <t>Pullonese 5</t>
  </si>
  <si>
    <t>Cava Zaccaria</t>
  </si>
  <si>
    <t>Grotta piccola di</t>
  </si>
  <si>
    <t>Solitario</t>
  </si>
  <si>
    <t>Paglia</t>
  </si>
  <si>
    <t>Cucciolata</t>
  </si>
  <si>
    <t>Condotta della</t>
  </si>
  <si>
    <t>Sentinella</t>
  </si>
  <si>
    <t>Deposito 1</t>
  </si>
  <si>
    <t>Deposito 2</t>
  </si>
  <si>
    <t>Deposito 3</t>
  </si>
  <si>
    <t>Bonsignore</t>
  </si>
  <si>
    <t>Cisterna</t>
  </si>
  <si>
    <t>Spugne Fossili</t>
  </si>
  <si>
    <t>Cappero 1</t>
  </si>
  <si>
    <t>Cappero 2</t>
  </si>
  <si>
    <t>Nascosta</t>
  </si>
  <si>
    <t>Due Colonne</t>
  </si>
  <si>
    <t>Gufi</t>
  </si>
  <si>
    <t>Grave dei</t>
  </si>
  <si>
    <t xml:space="preserve">Carretto </t>
  </si>
  <si>
    <t>Frantella</t>
  </si>
  <si>
    <t>Cripta 1</t>
  </si>
  <si>
    <t>Cripta 2</t>
  </si>
  <si>
    <t>Cripta 3</t>
  </si>
  <si>
    <t>Porri</t>
  </si>
  <si>
    <t>Lucio e Francesco</t>
  </si>
  <si>
    <t>Complesso delle Caverne di</t>
  </si>
  <si>
    <t>Terra Rossa</t>
  </si>
  <si>
    <t>Torre Rossa 1</t>
  </si>
  <si>
    <t>Torre Rossa 2</t>
  </si>
  <si>
    <t>Torre Rossa 3</t>
  </si>
  <si>
    <t>Gran Caos</t>
  </si>
  <si>
    <t>Grotta marina del</t>
  </si>
  <si>
    <t>Fischio</t>
  </si>
  <si>
    <t>Infestata</t>
  </si>
  <si>
    <t>Monte d’Arena</t>
  </si>
  <si>
    <t>Riggio</t>
  </si>
  <si>
    <t>Salita</t>
  </si>
  <si>
    <t>Polverosa</t>
  </si>
  <si>
    <t>Pensieri</t>
  </si>
  <si>
    <t>Voragine dei</t>
  </si>
  <si>
    <t>Vecchio</t>
  </si>
  <si>
    <t>Livelli</t>
  </si>
  <si>
    <t>Ondulata</t>
  </si>
  <si>
    <t>Cava di Calcare</t>
  </si>
  <si>
    <t>Grotta sopra la</t>
  </si>
  <si>
    <t>Inghiottitoio nella</t>
  </si>
  <si>
    <t>Cava di calcare</t>
  </si>
  <si>
    <t>Inghiottitoio nell’antro della</t>
  </si>
  <si>
    <t>Povero Albero</t>
  </si>
  <si>
    <t>Porcospino</t>
  </si>
  <si>
    <t>Ponte</t>
  </si>
  <si>
    <t>Iazzo</t>
  </si>
  <si>
    <t>Iazzo 2</t>
  </si>
  <si>
    <t>Cimaglia</t>
  </si>
  <si>
    <t>Fantiano</t>
  </si>
  <si>
    <t xml:space="preserve">Croci </t>
  </si>
  <si>
    <t>Santo Stefano</t>
  </si>
  <si>
    <t>Pipistrello</t>
  </si>
  <si>
    <t>Amorosa</t>
  </si>
  <si>
    <t>Le Grotte 1</t>
  </si>
  <si>
    <t>Le Grotte 2</t>
  </si>
  <si>
    <t>Le Grotte 3</t>
  </si>
  <si>
    <t>Papa Ancilu 1</t>
  </si>
  <si>
    <t xml:space="preserve">Monteiasi </t>
  </si>
  <si>
    <t>Papa Ancilu 2</t>
  </si>
  <si>
    <t>Monteiasi</t>
  </si>
  <si>
    <t>Papa Ancilu 3</t>
  </si>
  <si>
    <t>Papa Ancilu 4</t>
  </si>
  <si>
    <t>Papa Ancilu 5</t>
  </si>
  <si>
    <t xml:space="preserve">Papa Ancilu 6 </t>
  </si>
  <si>
    <t>Papa Ancilu 7</t>
  </si>
  <si>
    <t>Masseria Torre Bianca</t>
  </si>
  <si>
    <t>Grottella</t>
  </si>
  <si>
    <t>Demani</t>
  </si>
  <si>
    <t>San Cosimo</t>
  </si>
  <si>
    <t>Clemente</t>
  </si>
  <si>
    <t>Abisso</t>
  </si>
  <si>
    <t>Cantagallo</t>
  </si>
  <si>
    <r>
      <t xml:space="preserve">Croci </t>
    </r>
    <r>
      <rPr>
        <sz val="9"/>
        <rFont val="Century Gothic"/>
        <family val="2"/>
      </rPr>
      <t>(T.C. 212)</t>
    </r>
  </si>
  <si>
    <t>Cranio</t>
  </si>
  <si>
    <t>Lo Noce 2</t>
  </si>
  <si>
    <t>Lo Noce 3</t>
  </si>
  <si>
    <t>Nostro Figlio</t>
  </si>
  <si>
    <t>Ercole</t>
  </si>
  <si>
    <t>Caverna del</t>
  </si>
  <si>
    <t xml:space="preserve">Ritorno </t>
  </si>
  <si>
    <t>Condotta del</t>
  </si>
  <si>
    <t>Non c’è un Tubo</t>
  </si>
  <si>
    <t>Monte Trazzonara</t>
  </si>
  <si>
    <t>Lanzicchio</t>
  </si>
  <si>
    <t>Santa Lucia della Selva</t>
  </si>
  <si>
    <t>Lamacoppa</t>
  </si>
  <si>
    <t>Monte Torto</t>
  </si>
  <si>
    <t>Meandro di</t>
  </si>
  <si>
    <t>Morgicchio</t>
  </si>
  <si>
    <t>San Marco degli Anelli</t>
  </si>
  <si>
    <t>Tabacco</t>
  </si>
  <si>
    <t xml:space="preserve">Topo </t>
  </si>
  <si>
    <t>Il Gravone</t>
  </si>
  <si>
    <t>Iannuzzo 2</t>
  </si>
  <si>
    <t xml:space="preserve">Iannuzzo 3 </t>
  </si>
  <si>
    <t>Iannuzzo 4</t>
  </si>
  <si>
    <r>
      <t xml:space="preserve">Canale di Pirro </t>
    </r>
    <r>
      <rPr>
        <sz val="9"/>
        <rFont val="Century Gothic"/>
        <family val="2"/>
      </rPr>
      <t>(sin. Capovento Mass. Casino)</t>
    </r>
  </si>
  <si>
    <t xml:space="preserve">Grotticella del </t>
  </si>
  <si>
    <t>Alveare</t>
  </si>
  <si>
    <r>
      <t xml:space="preserve">Gorgone </t>
    </r>
    <r>
      <rPr>
        <sz val="9"/>
        <rFont val="Century Gothic"/>
        <family val="2"/>
      </rPr>
      <t>(Abisso della Gorgone)</t>
    </r>
  </si>
  <si>
    <r>
      <t xml:space="preserve">Franzullo </t>
    </r>
    <r>
      <rPr>
        <sz val="9"/>
        <rFont val="Century Gothic"/>
        <family val="2"/>
      </rPr>
      <t>(Caverna Franzullo)</t>
    </r>
  </si>
  <si>
    <t>Caverna sulla discesa di</t>
  </si>
  <si>
    <t>Bucci</t>
  </si>
  <si>
    <t>Miranda</t>
  </si>
  <si>
    <t>Santo</t>
  </si>
  <si>
    <t>Seconda A</t>
  </si>
  <si>
    <t>Capovento della</t>
  </si>
  <si>
    <t>Cappotta</t>
  </si>
  <si>
    <t xml:space="preserve">Cacadiavoli </t>
  </si>
  <si>
    <t>Grotta incisa del</t>
  </si>
  <si>
    <t>Caprarica 1</t>
  </si>
  <si>
    <t>Caprarica 2</t>
  </si>
  <si>
    <t>Lardagnano</t>
  </si>
  <si>
    <t>Pezza Palombaro</t>
  </si>
  <si>
    <t>Lama Palombaro 1</t>
  </si>
  <si>
    <t>Lama Palombaro 2</t>
  </si>
  <si>
    <t>Ciarlete</t>
  </si>
  <si>
    <t>Frantoio Scolepie</t>
  </si>
  <si>
    <t>Angeluzzi 1</t>
  </si>
  <si>
    <t>Angeluzzi 2</t>
  </si>
  <si>
    <t xml:space="preserve">Ceglie Messapica </t>
  </si>
  <si>
    <t>Cellaforza</t>
  </si>
  <si>
    <t>Due Occhi di Masseria Fuliggine</t>
  </si>
  <si>
    <t>Masseria Battista</t>
  </si>
  <si>
    <t>Mariano</t>
  </si>
  <si>
    <t>Remo Mazzotta</t>
  </si>
  <si>
    <t>Estramurale Santa Sabina</t>
  </si>
  <si>
    <t>Grotta in Via</t>
  </si>
  <si>
    <r>
      <t xml:space="preserve">Guardiola B </t>
    </r>
    <r>
      <rPr>
        <sz val="9"/>
        <rFont val="Century Gothic"/>
        <family val="2"/>
      </rPr>
      <t>(grotta Piccola della Guardiola)</t>
    </r>
  </si>
  <si>
    <t>Corsano</t>
  </si>
  <si>
    <t>San Gregorio</t>
  </si>
  <si>
    <t>Rinaldi</t>
  </si>
  <si>
    <t>Donne è la Grotta della Legna PU 904 (?)</t>
  </si>
  <si>
    <t>Monte Guerra</t>
  </si>
  <si>
    <t>Barbagianni</t>
  </si>
  <si>
    <t>Condotte del</t>
  </si>
  <si>
    <t>Lama dell’Annunziata</t>
  </si>
  <si>
    <t>Montagnulo</t>
  </si>
  <si>
    <t>Vuotolo Rosso</t>
  </si>
  <si>
    <t>Masseria Lemarangi</t>
  </si>
  <si>
    <t>Peschiera</t>
  </si>
  <si>
    <t>Cala Badisco 1</t>
  </si>
  <si>
    <t>Cala Badisco 2</t>
  </si>
  <si>
    <t>Tre Fornedde</t>
  </si>
  <si>
    <t>Leptospira</t>
  </si>
  <si>
    <t>Spedicaturo</t>
  </si>
  <si>
    <t>Vora nuova di</t>
  </si>
  <si>
    <t xml:space="preserve">Vora piccola </t>
  </si>
  <si>
    <t>Porcomorto</t>
  </si>
  <si>
    <t>Capuvientu del</t>
  </si>
  <si>
    <r>
      <t xml:space="preserve">Madre </t>
    </r>
    <r>
      <rPr>
        <sz val="9"/>
        <rFont val="Century Gothic"/>
        <family val="2"/>
      </rPr>
      <t>(vora del Pastore)</t>
    </r>
  </si>
  <si>
    <t>Salunara</t>
  </si>
  <si>
    <t>Dongirillo</t>
  </si>
  <si>
    <t>Specchia Abate Amato</t>
  </si>
  <si>
    <t>Insarti</t>
  </si>
  <si>
    <t>Voraginetta</t>
  </si>
  <si>
    <t>Sant’Ulivino</t>
  </si>
  <si>
    <t>Cristalli</t>
  </si>
  <si>
    <t>Durante</t>
  </si>
  <si>
    <t>Lecci</t>
  </si>
  <si>
    <t>Ceriantus</t>
  </si>
  <si>
    <t>Grotte dei</t>
  </si>
  <si>
    <t>Palude del Capitano</t>
  </si>
  <si>
    <t xml:space="preserve">Condotte sommerse </t>
  </si>
  <si>
    <t>Spundulata di Serra Cicora</t>
  </si>
  <si>
    <t>Madonna del Carotto</t>
  </si>
  <si>
    <t>San Silvestro</t>
  </si>
  <si>
    <t>Tana</t>
  </si>
  <si>
    <t>Mummia</t>
  </si>
  <si>
    <t>Donato Micello</t>
  </si>
  <si>
    <t>Claudia</t>
  </si>
  <si>
    <t>Paludamento</t>
  </si>
  <si>
    <t>Ortolini</t>
  </si>
  <si>
    <t>riparo di</t>
  </si>
  <si>
    <t>Palmone</t>
  </si>
  <si>
    <t>Fratta</t>
  </si>
  <si>
    <t>Pozzo da</t>
  </si>
  <si>
    <t>Gravina</t>
  </si>
  <si>
    <t>Pozzo sulla</t>
  </si>
  <si>
    <t>Le Rutte (sin. Grotta Zecca)</t>
  </si>
  <si>
    <t>Piana di Lamafetente 1</t>
  </si>
  <si>
    <t>Jazzo Sant'Elia</t>
  </si>
  <si>
    <t>Grottellina</t>
  </si>
  <si>
    <t>Fessura</t>
  </si>
  <si>
    <t>Piana di Lamafetente 2</t>
  </si>
  <si>
    <t>Strada provinciale Cassano-Altamura</t>
  </si>
  <si>
    <t>Pezza degli Angeli</t>
  </si>
  <si>
    <t>Millennium</t>
  </si>
  <si>
    <t>Illusi</t>
  </si>
  <si>
    <t>Pozzo degli</t>
  </si>
  <si>
    <t>Poldo</t>
  </si>
  <si>
    <t>Gemelli</t>
  </si>
  <si>
    <t>Grotta dell'</t>
  </si>
  <si>
    <t>San Quirico</t>
  </si>
  <si>
    <t xml:space="preserve">Grassi </t>
  </si>
  <si>
    <t xml:space="preserve">Ragno </t>
  </si>
  <si>
    <t>Abisso del</t>
  </si>
  <si>
    <t xml:space="preserve">Michelangelo </t>
  </si>
  <si>
    <t>Oasi Santa Maria</t>
  </si>
  <si>
    <t>del Tau</t>
  </si>
  <si>
    <t>Franco de Pace</t>
  </si>
  <si>
    <t>Gaiatina</t>
  </si>
  <si>
    <t>frazione Noha</t>
  </si>
  <si>
    <t>Sardella 3</t>
  </si>
  <si>
    <t>Madonna della Grotta 2</t>
  </si>
  <si>
    <t>Selvaggi (Pozzo Fiorentino)</t>
  </si>
  <si>
    <t>Martina franca</t>
  </si>
  <si>
    <t>Masseria Tamburo</t>
  </si>
  <si>
    <t>D'Amato</t>
  </si>
  <si>
    <t>Macchia</t>
  </si>
  <si>
    <t xml:space="preserve">grotta della </t>
  </si>
  <si>
    <t>Tunnel di</t>
  </si>
  <si>
    <t>Fauceddhu</t>
  </si>
  <si>
    <t>Acaia</t>
  </si>
  <si>
    <t>Vernole</t>
  </si>
  <si>
    <t>Venere del Pirata</t>
  </si>
  <si>
    <t>Serra Cicora</t>
  </si>
  <si>
    <t xml:space="preserve">Pietre </t>
  </si>
  <si>
    <t>rimboschimento di Acquatetta, Gioisin Cave</t>
  </si>
  <si>
    <t>Voci</t>
  </si>
  <si>
    <t>Igor 2</t>
  </si>
  <si>
    <t xml:space="preserve"> G 20</t>
  </si>
  <si>
    <t>Gravina di Statte Leucaspide</t>
  </si>
  <si>
    <t xml:space="preserve">G 79 </t>
  </si>
  <si>
    <t>Stinge</t>
  </si>
  <si>
    <t xml:space="preserve">grotta </t>
  </si>
  <si>
    <t>Difasotta</t>
  </si>
  <si>
    <t>Coralli</t>
  </si>
  <si>
    <t xml:space="preserve">grotta dei </t>
  </si>
  <si>
    <t>C.da Terzi</t>
  </si>
  <si>
    <t>Pistacchio</t>
  </si>
  <si>
    <t>grotta del</t>
  </si>
  <si>
    <t>M.Trazzonara Monti del Duca</t>
  </si>
  <si>
    <t>Limaccia</t>
  </si>
  <si>
    <t>grotta della</t>
  </si>
  <si>
    <t>Loredana</t>
  </si>
  <si>
    <t xml:space="preserve">grotta  </t>
  </si>
  <si>
    <t>Trinità</t>
  </si>
  <si>
    <t>Contrada San Felice</t>
  </si>
  <si>
    <t>grava in</t>
  </si>
  <si>
    <t>Orlando</t>
  </si>
  <si>
    <t>grotta di</t>
  </si>
  <si>
    <t>Murgia Lamapera</t>
  </si>
  <si>
    <t>Masseria Lamadama</t>
  </si>
  <si>
    <t>Fate Rumene</t>
  </si>
  <si>
    <t>grotta delle</t>
  </si>
  <si>
    <t>Cavoncello</t>
  </si>
  <si>
    <t>Bengasi</t>
  </si>
  <si>
    <t>Stenopus</t>
  </si>
  <si>
    <t>grotta dello</t>
  </si>
  <si>
    <t>Lumache</t>
  </si>
  <si>
    <t>Madonna dell'Assunta</t>
  </si>
  <si>
    <t>Spada di Monte Caccia</t>
  </si>
  <si>
    <t xml:space="preserve">grotta del    </t>
  </si>
  <si>
    <t>Pipistrello solitario</t>
  </si>
  <si>
    <t xml:space="preserve">grotta del </t>
  </si>
  <si>
    <t>Arciprete "L'Oscurusciutu"</t>
  </si>
  <si>
    <t>riparo preistorico dell'</t>
  </si>
  <si>
    <t>Sant'Elia (sin Grotta del Brigante Pizzichicchio)</t>
  </si>
  <si>
    <t>Sant'Elia 1 (sin Grotta di Coppola Grande)</t>
  </si>
  <si>
    <t>Palmarino</t>
  </si>
  <si>
    <t>Giovannella</t>
  </si>
  <si>
    <t>Bottari</t>
  </si>
  <si>
    <t xml:space="preserve">Bax 3 </t>
  </si>
  <si>
    <t xml:space="preserve">Bax 4 </t>
  </si>
  <si>
    <t>Leone</t>
  </si>
  <si>
    <t>Pallone</t>
  </si>
  <si>
    <t>grave del</t>
  </si>
  <si>
    <t>ambito cittadino</t>
  </si>
  <si>
    <t>Montenero Delli Santi 6</t>
  </si>
  <si>
    <t>Montenero Delli Santi 1</t>
  </si>
  <si>
    <t>Montenero Delli Santi 4</t>
  </si>
  <si>
    <t>Sant'Agostino</t>
  </si>
  <si>
    <t>Convento Agostiniani</t>
  </si>
  <si>
    <t>Giglia</t>
  </si>
  <si>
    <t>Grottagiglia</t>
  </si>
  <si>
    <t>La Quercia (grotta del Cameriere</t>
  </si>
  <si>
    <t>ristorante la Quercia</t>
  </si>
  <si>
    <t xml:space="preserve"> Russoli 2</t>
  </si>
  <si>
    <t>Serre D'Antuono (grotta del Sacrificio)</t>
  </si>
  <si>
    <t>Santa Croce</t>
  </si>
  <si>
    <t>pozzo</t>
  </si>
  <si>
    <t>Camini</t>
  </si>
  <si>
    <t>grotta dei</t>
  </si>
  <si>
    <t>Monte Vecchio</t>
  </si>
  <si>
    <t xml:space="preserve">grotta di  </t>
  </si>
  <si>
    <t xml:space="preserve">Masseria San Pietro </t>
  </si>
  <si>
    <t>Abate Nicola Grande</t>
  </si>
  <si>
    <t>Nisi</t>
  </si>
  <si>
    <t>Abbondanza 3</t>
  </si>
  <si>
    <t xml:space="preserve">Principe </t>
  </si>
  <si>
    <t>Ciarlette</t>
  </si>
  <si>
    <t xml:space="preserve"> Lama Chiancone</t>
  </si>
  <si>
    <t>C.da Iaconata</t>
  </si>
  <si>
    <t>Lu Nanni</t>
  </si>
  <si>
    <t>Lea</t>
  </si>
  <si>
    <t>piana della Lea</t>
  </si>
  <si>
    <t>Sirei</t>
  </si>
  <si>
    <t>Drec</t>
  </si>
  <si>
    <t>Borgo Piave</t>
  </si>
  <si>
    <t>Vigna di Badisco</t>
  </si>
  <si>
    <t>Radici</t>
  </si>
  <si>
    <t>San Cataldo</t>
  </si>
  <si>
    <t>Marginia</t>
  </si>
  <si>
    <t>Santa Cesarea            Terme</t>
  </si>
  <si>
    <t>Torre Minervino</t>
  </si>
  <si>
    <t>Feudo di San Francesco</t>
  </si>
  <si>
    <t>Contrada Panzini</t>
  </si>
  <si>
    <t>grave in</t>
  </si>
  <si>
    <t>Lama di Santa Croce</t>
  </si>
  <si>
    <t>Gechi</t>
  </si>
  <si>
    <t>grotticella dei</t>
  </si>
  <si>
    <t>Coste di Consiglio</t>
  </si>
  <si>
    <t>grotticella deile</t>
  </si>
  <si>
    <t>Masseria Porto Piccolo (Pozzo del Daino)</t>
  </si>
  <si>
    <t>Murgia San Francesco</t>
  </si>
  <si>
    <t>Pozzo Triglio</t>
  </si>
  <si>
    <t>presso Gravina di Triglio</t>
  </si>
  <si>
    <t xml:space="preserve"> Finestrino</t>
  </si>
  <si>
    <t>Tuppicello</t>
  </si>
  <si>
    <t>Bocca del Lupo</t>
  </si>
  <si>
    <t>Castelluccio</t>
  </si>
  <si>
    <t>condotta di</t>
  </si>
  <si>
    <t>Monte Le Fergole</t>
  </si>
  <si>
    <t xml:space="preserve">grottina di </t>
  </si>
  <si>
    <t>Condotta di</t>
  </si>
  <si>
    <t>Ovile dio Termetrio</t>
  </si>
  <si>
    <t>Histori</t>
  </si>
  <si>
    <t>grotta dell'</t>
  </si>
  <si>
    <t>Santa Francesca</t>
  </si>
  <si>
    <t xml:space="preserve">grotta di </t>
  </si>
  <si>
    <t>Trullo Perito</t>
  </si>
  <si>
    <t>Canale del Serpente</t>
  </si>
  <si>
    <t>capovento del</t>
  </si>
  <si>
    <t>Grottillo</t>
  </si>
  <si>
    <t>inghiottitoio del</t>
  </si>
  <si>
    <t>Lama del Grottillo Foresta Mercadante</t>
  </si>
  <si>
    <t>grottone del</t>
  </si>
  <si>
    <t>Italo Rizzi</t>
  </si>
  <si>
    <t>inghiottitoio</t>
  </si>
  <si>
    <t xml:space="preserve">Briganti </t>
  </si>
  <si>
    <t>Contrada Santiquando</t>
  </si>
  <si>
    <t>Mezzoprete 2 (grotta dei Faglianti)</t>
  </si>
  <si>
    <t>Petrara (inghiottitoio San Rocco)</t>
  </si>
  <si>
    <t xml:space="preserve"> buco</t>
  </si>
  <si>
    <t>Lama San Rocco</t>
  </si>
  <si>
    <t>Gurio la Manna</t>
  </si>
  <si>
    <t>Pentima Rossa</t>
  </si>
  <si>
    <t>Vento</t>
  </si>
  <si>
    <t>Scuri Piccinni</t>
  </si>
  <si>
    <t>Canale Cruac che Torre Minervino</t>
  </si>
  <si>
    <t>La Fraula (Grotta del Coccodrillo)</t>
  </si>
  <si>
    <t>La Fraula</t>
  </si>
  <si>
    <t>Palombara 3 (grotta della Donna)</t>
  </si>
  <si>
    <t>Tortura</t>
  </si>
  <si>
    <t>Antonietta</t>
  </si>
  <si>
    <t>Grotte e Madonna delle Rutte</t>
  </si>
  <si>
    <t xml:space="preserve">Portolano </t>
  </si>
  <si>
    <t>Baia Romanelli</t>
  </si>
  <si>
    <t>Cala Romanelli</t>
  </si>
  <si>
    <t>Torre Lapillo A</t>
  </si>
  <si>
    <t>Torre Lapillo B</t>
  </si>
  <si>
    <t xml:space="preserve"> A B C</t>
  </si>
  <si>
    <t>Cocci</t>
  </si>
  <si>
    <t>X</t>
  </si>
  <si>
    <t>Cattedrale di Torre Lapillo</t>
  </si>
  <si>
    <t>Parco dell'Arciprete 1</t>
  </si>
  <si>
    <t>Parco dell'Arciprete 2</t>
  </si>
  <si>
    <t>Masseria Petrella</t>
  </si>
  <si>
    <t>Chiocciole</t>
  </si>
  <si>
    <t>Canna</t>
  </si>
  <si>
    <t>Cupone della Bufalaria</t>
  </si>
  <si>
    <t>grotta nel</t>
  </si>
  <si>
    <t>Monti del Duca</t>
  </si>
  <si>
    <t>Orbo</t>
  </si>
  <si>
    <t>Eremita</t>
  </si>
  <si>
    <t>Il Camino</t>
  </si>
  <si>
    <t>Grotta e Vinci</t>
  </si>
  <si>
    <t>Lufai</t>
  </si>
  <si>
    <t>Tonnara</t>
  </si>
  <si>
    <t>Ulivo della Selva</t>
  </si>
  <si>
    <t>Sasà</t>
  </si>
  <si>
    <t>Il Piccolo Cenote</t>
  </si>
  <si>
    <t>S. Isidoro - Nardò</t>
  </si>
  <si>
    <t>Parazoanthus</t>
  </si>
  <si>
    <t>Le Filare</t>
  </si>
  <si>
    <t>Aigor</t>
  </si>
  <si>
    <t>King</t>
  </si>
  <si>
    <t>grotticella</t>
  </si>
  <si>
    <t>Severino Albertini</t>
  </si>
  <si>
    <t>Artanisi</t>
  </si>
  <si>
    <t>Nuova grotta sub</t>
  </si>
  <si>
    <t>Brigante 2</t>
  </si>
  <si>
    <t>La Ferrata</t>
  </si>
  <si>
    <t>Capra</t>
  </si>
  <si>
    <t>La Ferratella</t>
  </si>
  <si>
    <t>Pigne</t>
  </si>
  <si>
    <t>Gravina di Leucaspide</t>
  </si>
  <si>
    <t>Sonagli</t>
  </si>
  <si>
    <t>Famosa</t>
  </si>
  <si>
    <t>Atnie</t>
  </si>
  <si>
    <t>Gravina Mazzaracchio</t>
  </si>
  <si>
    <t>Pulci</t>
  </si>
  <si>
    <t>Palummara di Valle Grande</t>
  </si>
  <si>
    <t>Bassa</t>
  </si>
  <si>
    <t>Grotta ad ovest della grotta</t>
  </si>
  <si>
    <t>Valle Grande (grotta Nera)</t>
  </si>
  <si>
    <r>
      <t xml:space="preserve">Canale di Volta </t>
    </r>
    <r>
      <rPr>
        <sz val="9"/>
        <rFont val="Century Gothic"/>
        <family val="2"/>
      </rPr>
      <t>(grotta della Volpe)</t>
    </r>
  </si>
  <si>
    <t xml:space="preserve">Monte Calvello </t>
  </si>
  <si>
    <t>Latte di Monte</t>
  </si>
  <si>
    <t>Mattine</t>
  </si>
  <si>
    <t>Grotta sopra le</t>
  </si>
  <si>
    <t>Nera di Valle Trimitosi</t>
  </si>
  <si>
    <t>Fangosa dell’Inferno</t>
  </si>
  <si>
    <t>Conchiglia</t>
  </si>
  <si>
    <t>Scalata</t>
  </si>
  <si>
    <t>Chiancata Croce</t>
  </si>
  <si>
    <t xml:space="preserve">Grotta in </t>
  </si>
  <si>
    <t>forse territ. Di M.S.Angelo z/n Spigno</t>
  </si>
  <si>
    <t>Monte Sant’Angelo 1</t>
  </si>
  <si>
    <t>Monte Sant’Angelo 2</t>
  </si>
  <si>
    <t>Chiancata dell’Acero</t>
  </si>
  <si>
    <t>Nevera</t>
  </si>
  <si>
    <t>Cornacchia</t>
  </si>
  <si>
    <t>Bosco Quarto</t>
  </si>
  <si>
    <t>Coppa CalvaJazzo Ciuffreda</t>
  </si>
  <si>
    <t>Sanguinara</t>
  </si>
  <si>
    <t>Cala Sanguinara</t>
  </si>
  <si>
    <t>Architello</t>
  </si>
  <si>
    <t>Cala San Felice</t>
  </si>
  <si>
    <t>Campi</t>
  </si>
  <si>
    <t>Cala di Campi</t>
  </si>
  <si>
    <t>Isola di Campi</t>
  </si>
  <si>
    <t>Gallo d’Oro</t>
  </si>
  <si>
    <t>Laria</t>
  </si>
  <si>
    <t>Pietrofranco</t>
  </si>
  <si>
    <t>Il Grottone di Cagnano Varano</t>
  </si>
  <si>
    <t>Vallone San Francrsco</t>
  </si>
  <si>
    <t>La Fontana</t>
  </si>
  <si>
    <t>Lago di Varano</t>
  </si>
  <si>
    <t>Crepa della</t>
  </si>
  <si>
    <t xml:space="preserve">Mortale </t>
  </si>
  <si>
    <t>Valle Mortale</t>
  </si>
  <si>
    <t>Mortale</t>
  </si>
  <si>
    <t>Romoncello</t>
  </si>
  <si>
    <t>Valle Romoncello</t>
  </si>
  <si>
    <t>Madonna di Stignano</t>
  </si>
  <si>
    <t>Valle di Stignano</t>
  </si>
  <si>
    <t>Difesa di San Matteo</t>
  </si>
  <si>
    <t>Valle Vituro 2</t>
  </si>
  <si>
    <t>Cicuta</t>
  </si>
  <si>
    <t>Zanna d’Oro</t>
  </si>
  <si>
    <r>
      <t xml:space="preserve">Montenero </t>
    </r>
    <r>
      <rPr>
        <sz val="9"/>
        <rFont val="Century Gothic"/>
        <family val="2"/>
      </rPr>
      <t>(grava di Coppa l’Arena</t>
    </r>
  </si>
  <si>
    <t>Coppa L'Arena</t>
  </si>
  <si>
    <t>Antenne RAI-TV</t>
  </si>
  <si>
    <t>Cacciatori</t>
  </si>
  <si>
    <t>Grava dei</t>
  </si>
  <si>
    <t>Chiancate</t>
  </si>
  <si>
    <r>
      <t xml:space="preserve">Piccirella 1 </t>
    </r>
    <r>
      <rPr>
        <sz val="9"/>
        <rFont val="Century Gothic"/>
        <family val="2"/>
      </rPr>
      <t>(Don Paolo 1)</t>
    </r>
  </si>
  <si>
    <r>
      <t xml:space="preserve">Piccirella 2 </t>
    </r>
    <r>
      <rPr>
        <sz val="9"/>
        <rFont val="Century Gothic"/>
        <family val="2"/>
      </rPr>
      <t>(Don Paolo 2)</t>
    </r>
  </si>
  <si>
    <t>Piccirella</t>
  </si>
  <si>
    <t>Valle Monaca 1</t>
  </si>
  <si>
    <t>Valle Monaca</t>
  </si>
  <si>
    <t>Valle Monaca 2</t>
  </si>
  <si>
    <t>Il Pannone Civita</t>
  </si>
  <si>
    <t>Il Pannone</t>
  </si>
  <si>
    <r>
      <t xml:space="preserve">Rignano Garganico </t>
    </r>
    <r>
      <rPr>
        <sz val="9"/>
        <rFont val="Century Gothic"/>
        <family val="2"/>
      </rPr>
      <t>(Carillon)</t>
    </r>
  </si>
  <si>
    <t>Valle Cazzilli</t>
  </si>
  <si>
    <t>Palla Palla</t>
  </si>
  <si>
    <r>
      <t xml:space="preserve">Riccio </t>
    </r>
    <r>
      <rPr>
        <sz val="9"/>
        <rFont val="Century Gothic"/>
        <family val="2"/>
      </rPr>
      <t>(grotta di Curcio) (grava Arramata)</t>
    </r>
  </si>
  <si>
    <t>Piscina Secca</t>
  </si>
  <si>
    <t>Palla Palla (Grava di Palla Palla 2)</t>
  </si>
  <si>
    <t>Cardinale (Grava d' Z'mon'c)</t>
  </si>
  <si>
    <t>Bosco Rosso</t>
  </si>
  <si>
    <r>
      <t xml:space="preserve">Cecato </t>
    </r>
    <r>
      <rPr>
        <sz val="9"/>
        <rFont val="Century Gothic"/>
        <family val="2"/>
      </rPr>
      <t xml:space="preserve">(grava di Stefano </t>
    </r>
    <r>
      <rPr>
        <b/>
        <sz val="9"/>
        <rFont val="Century Gothic"/>
        <family val="2"/>
      </rPr>
      <t>PU 2182</t>
    </r>
    <r>
      <rPr>
        <sz val="9"/>
        <rFont val="Century Gothic"/>
        <family val="2"/>
      </rPr>
      <t>)</t>
    </r>
  </si>
  <si>
    <t xml:space="preserve">Sambuco </t>
  </si>
  <si>
    <t>Tenace</t>
  </si>
  <si>
    <t>Laurelli</t>
  </si>
  <si>
    <t>Grotta d’interstrato di</t>
  </si>
  <si>
    <t>Dolina Pozzatina</t>
  </si>
  <si>
    <t>Grotta tonda di</t>
  </si>
  <si>
    <t>Caprinella</t>
  </si>
  <si>
    <t>Peparoli</t>
  </si>
  <si>
    <t>Coppa di Rapa</t>
  </si>
  <si>
    <t>Madonna d’Elio</t>
  </si>
  <si>
    <t>Ciccarelli (Grotta Conforte 2)</t>
  </si>
  <si>
    <t>Ciccarelli</t>
  </si>
  <si>
    <t>Ciavarella</t>
  </si>
  <si>
    <t>Pilamelardi</t>
  </si>
  <si>
    <t>Trigno</t>
  </si>
  <si>
    <t>Coppa del Mortaio</t>
  </si>
  <si>
    <t>Tiscia</t>
  </si>
  <si>
    <t>Puntone di Mezzo 1</t>
  </si>
  <si>
    <t>Puntone di Mezzo Le Tre Valli</t>
  </si>
  <si>
    <t>Puntone di Mezzo 2</t>
  </si>
  <si>
    <t>Bosco di Pilla</t>
  </si>
  <si>
    <t>Canale di Carcone</t>
  </si>
  <si>
    <r>
      <t xml:space="preserve">Inversa delle Ripe </t>
    </r>
    <r>
      <rPr>
        <sz val="9"/>
        <rFont val="Century Gothic"/>
        <family val="2"/>
      </rPr>
      <t>(grava del Sogno)</t>
    </r>
  </si>
  <si>
    <t>Inversa delle Ripe</t>
  </si>
  <si>
    <r>
      <t xml:space="preserve">Fondo D’Addetta </t>
    </r>
    <r>
      <rPr>
        <sz val="9"/>
        <rFont val="Century Gothic"/>
        <family val="2"/>
      </rPr>
      <t>(inghiottitoio a SW di Carpino)</t>
    </r>
  </si>
  <si>
    <t>D'Addetta</t>
  </si>
  <si>
    <t>Mossuto</t>
  </si>
  <si>
    <t>Volta Pianezza</t>
  </si>
  <si>
    <r>
      <t xml:space="preserve">Spagnoli </t>
    </r>
    <r>
      <rPr>
        <sz val="9"/>
        <rFont val="Century Gothic"/>
        <family val="2"/>
      </rPr>
      <t>(Rivolta Rossa)</t>
    </r>
  </si>
  <si>
    <r>
      <t>Farinetti</t>
    </r>
    <r>
      <rPr>
        <sz val="9"/>
        <rFont val="Century Gothic"/>
        <family val="2"/>
      </rPr>
      <t xml:space="preserve"> (Valle Campanaro)</t>
    </r>
  </si>
  <si>
    <t>Tartaruga</t>
  </si>
  <si>
    <t>Sfisca della</t>
  </si>
  <si>
    <t>Posta Capuano</t>
  </si>
  <si>
    <t>Trabucco di</t>
  </si>
  <si>
    <t>Belvedere (sotto il Segnale)</t>
  </si>
  <si>
    <t>Masseria Monticelli 1</t>
  </si>
  <si>
    <t>Masseria Monticelli 2</t>
  </si>
  <si>
    <t>Centrale Termoelettrica 1</t>
  </si>
  <si>
    <t>Centrale Termoelettrica 2</t>
  </si>
  <si>
    <t>Valle Ividoro</t>
  </si>
  <si>
    <t>Lamia Vecchia</t>
  </si>
  <si>
    <t>Lago Rosso</t>
  </si>
  <si>
    <t>Piano Salato</t>
  </si>
  <si>
    <t>Scheletro</t>
  </si>
  <si>
    <t>Grava dello</t>
  </si>
  <si>
    <t>Varcaro 1</t>
  </si>
  <si>
    <t>Varcaro 2</t>
  </si>
  <si>
    <t>Varcaro 3</t>
  </si>
  <si>
    <t>Varcaro 4</t>
  </si>
  <si>
    <r>
      <t xml:space="preserve">D’Apolito </t>
    </r>
    <r>
      <rPr>
        <sz val="9"/>
        <rFont val="Century Gothic"/>
        <family val="2"/>
      </rPr>
      <t>(grotta di Coppa D’Apolito)</t>
    </r>
  </si>
  <si>
    <t xml:space="preserve">Dolina di crollo </t>
  </si>
  <si>
    <t>San Salvatore 1</t>
  </si>
  <si>
    <t>San Salvatore 2</t>
  </si>
  <si>
    <t>San Salvatore 3</t>
  </si>
  <si>
    <t>Monte Saraceno</t>
  </si>
  <si>
    <t>Acqua Azzurra 1</t>
  </si>
  <si>
    <t xml:space="preserve">Monte Sant’Angelo </t>
  </si>
  <si>
    <t>Acqua Azzurra 2</t>
  </si>
  <si>
    <t xml:space="preserve">Acqua Azzurra 3 </t>
  </si>
  <si>
    <t>Acqua Azzurra 4</t>
  </si>
  <si>
    <t>Pischipino 1</t>
  </si>
  <si>
    <t>Pischipino 2</t>
  </si>
  <si>
    <t>Castello</t>
  </si>
  <si>
    <t>Grottone sotto il</t>
  </si>
  <si>
    <t xml:space="preserve">Pecoriello </t>
  </si>
  <si>
    <r>
      <t xml:space="preserve">Tuppo Abruzzese </t>
    </r>
    <r>
      <rPr>
        <sz val="9"/>
        <rFont val="Century Gothic"/>
        <family val="2"/>
      </rPr>
      <t>(Valle del Palombaro)</t>
    </r>
  </si>
  <si>
    <t>Leggieri</t>
  </si>
  <si>
    <t>Porto Greco</t>
  </si>
  <si>
    <t xml:space="preserve">Vieste </t>
  </si>
  <si>
    <t>Iazzo Sciarra</t>
  </si>
  <si>
    <t>Monte Granata 2</t>
  </si>
  <si>
    <t>Annuosola (grava 3a di Monte Granata PU 2163)</t>
  </si>
  <si>
    <t>Pozzillo</t>
  </si>
  <si>
    <t>Cupari</t>
  </si>
  <si>
    <r>
      <t xml:space="preserve">Acero </t>
    </r>
    <r>
      <rPr>
        <sz val="9"/>
        <rFont val="Century Gothic"/>
        <family val="2"/>
      </rPr>
      <t>(grava di Landa la Serpe)</t>
    </r>
  </si>
  <si>
    <r>
      <t xml:space="preserve">Valle Cappello </t>
    </r>
    <r>
      <rPr>
        <sz val="9"/>
        <rFont val="Century Gothic"/>
        <family val="2"/>
      </rPr>
      <t>(Grava di Femminamorta)</t>
    </r>
  </si>
  <si>
    <t>Femminamorta</t>
  </si>
  <si>
    <t>Caganella</t>
  </si>
  <si>
    <t xml:space="preserve">Sagro </t>
  </si>
  <si>
    <t>Muratico di Prigna</t>
  </si>
  <si>
    <t>Sgarazza</t>
  </si>
  <si>
    <r>
      <t xml:space="preserve">San Salvatore </t>
    </r>
    <r>
      <rPr>
        <sz val="9"/>
        <rFont val="Century Gothic"/>
        <family val="2"/>
      </rPr>
      <t>(abisso di Coppa Grande)</t>
    </r>
  </si>
  <si>
    <t>Romanello</t>
  </si>
  <si>
    <t>Culazza</t>
  </si>
  <si>
    <t>Tavernola</t>
  </si>
  <si>
    <t>Catroppoli</t>
  </si>
  <si>
    <t>Putarre</t>
  </si>
  <si>
    <t>Valle delle Pere</t>
  </si>
  <si>
    <t>Piscina Nuova</t>
  </si>
  <si>
    <t xml:space="preserve">Murione </t>
  </si>
  <si>
    <t xml:space="preserve">Vento </t>
  </si>
  <si>
    <t>Masseria Bramante</t>
  </si>
  <si>
    <t>I Springoli (E' la PU 230)</t>
  </si>
  <si>
    <t>Trabucco</t>
  </si>
  <si>
    <r>
      <t xml:space="preserve">I Mengk </t>
    </r>
    <r>
      <rPr>
        <sz val="9"/>
        <rFont val="Century Gothic"/>
        <family val="2"/>
      </rPr>
      <t>(grotta delle Ondine)</t>
    </r>
  </si>
  <si>
    <t>Acqua Calda</t>
  </si>
  <si>
    <t>Manacore</t>
  </si>
  <si>
    <t>Manacore 1</t>
  </si>
  <si>
    <t>Grotta marina di</t>
  </si>
  <si>
    <t>Manacore 2</t>
  </si>
  <si>
    <t>Ragni</t>
  </si>
  <si>
    <t>Buca dei</t>
  </si>
  <si>
    <r>
      <t xml:space="preserve">Monte Granata 3 </t>
    </r>
    <r>
      <rPr>
        <sz val="9"/>
        <rFont val="Century Gothic"/>
        <family val="2"/>
      </rPr>
      <t>(grava dell’Annuosola)</t>
    </r>
  </si>
  <si>
    <t xml:space="preserve">Morto </t>
  </si>
  <si>
    <t>Tagliata</t>
  </si>
  <si>
    <t>Masseria Piccirella</t>
  </si>
  <si>
    <t>mass. Piccirella</t>
  </si>
  <si>
    <t>Valle di Stignano 2</t>
  </si>
  <si>
    <t>Valle di Stignano 3</t>
  </si>
  <si>
    <t>Valle Lupino</t>
  </si>
  <si>
    <t>Poggio San Lio</t>
  </si>
  <si>
    <t>Monte Vernone</t>
  </si>
  <si>
    <t>Piscina Quadra</t>
  </si>
  <si>
    <t>Torre Gattarella</t>
  </si>
  <si>
    <r>
      <t xml:space="preserve">Purciariello </t>
    </r>
    <r>
      <rPr>
        <sz val="9"/>
        <rFont val="Century Gothic"/>
        <family val="2"/>
      </rPr>
      <t>(Trabucco del Torrente Macchia)</t>
    </r>
  </si>
  <si>
    <t xml:space="preserve">Grava </t>
  </si>
  <si>
    <t>Piscina Nuova di Prasse</t>
  </si>
  <si>
    <t xml:space="preserve">Grava / Vora </t>
  </si>
  <si>
    <r>
      <t xml:space="preserve">Carminuccio </t>
    </r>
    <r>
      <rPr>
        <sz val="9"/>
        <rFont val="Century Gothic"/>
        <family val="2"/>
      </rPr>
      <t>(Grava di Coppa Calva)</t>
    </r>
  </si>
  <si>
    <r>
      <t xml:space="preserve">Stefano </t>
    </r>
    <r>
      <rPr>
        <sz val="9"/>
        <rFont val="Century Gothic"/>
        <family val="2"/>
      </rPr>
      <t>(grava del Cecato-</t>
    </r>
    <r>
      <rPr>
        <b/>
        <sz val="9"/>
        <rFont val="Century Gothic"/>
        <family val="2"/>
      </rPr>
      <t xml:space="preserve">2061 </t>
    </r>
    <r>
      <rPr>
        <sz val="9"/>
        <rFont val="Century Gothic"/>
        <family val="2"/>
      </rPr>
      <t>pu)</t>
    </r>
  </si>
  <si>
    <t>Masseria Scarano</t>
  </si>
  <si>
    <r>
      <t xml:space="preserve">Tardia </t>
    </r>
    <r>
      <rPr>
        <sz val="9"/>
        <rFont val="Century Gothic"/>
        <family val="2"/>
      </rPr>
      <t>(grava Filomena) (grava del Morione)</t>
    </r>
  </si>
  <si>
    <t>Bevilacqua</t>
  </si>
  <si>
    <r>
      <t xml:space="preserve">Angelo </t>
    </r>
    <r>
      <rPr>
        <sz val="9"/>
        <rFont val="Century Gothic"/>
        <family val="2"/>
      </rPr>
      <t>(grava a N di Casa Maciddo)</t>
    </r>
  </si>
  <si>
    <r>
      <t xml:space="preserve">Angelo </t>
    </r>
    <r>
      <rPr>
        <sz val="9"/>
        <rFont val="Century Gothic"/>
        <family val="2"/>
      </rPr>
      <t>(grava a S di C. Peppinella)</t>
    </r>
  </si>
  <si>
    <t>Campo di Pietra</t>
  </si>
  <si>
    <t>Buca a SW della grava del</t>
  </si>
  <si>
    <t>Piani San Vito</t>
  </si>
  <si>
    <t>Grotticella nei</t>
  </si>
  <si>
    <r>
      <t xml:space="preserve">Vignola </t>
    </r>
    <r>
      <rPr>
        <sz val="9"/>
        <rFont val="Century Gothic"/>
        <family val="2"/>
      </rPr>
      <t>(in loc. Vignola)</t>
    </r>
  </si>
  <si>
    <t>Grava delle</t>
  </si>
  <si>
    <t xml:space="preserve">Inghiottitoio nei </t>
  </si>
  <si>
    <t>Piscina del Barone</t>
  </si>
  <si>
    <t>Pozzo ad WSW</t>
  </si>
  <si>
    <r>
      <t xml:space="preserve">Valle Palombara 2 </t>
    </r>
    <r>
      <rPr>
        <sz val="9"/>
        <rFont val="Century Gothic"/>
        <family val="2"/>
      </rPr>
      <t>(Interstrato di Valle Palombara)</t>
    </r>
  </si>
  <si>
    <t>Valle Palombara 3</t>
  </si>
  <si>
    <t>Segnale</t>
  </si>
  <si>
    <r>
      <t xml:space="preserve">Gomme </t>
    </r>
    <r>
      <rPr>
        <sz val="9"/>
        <rFont val="Century Gothic"/>
        <family val="2"/>
      </rPr>
      <t>(buca del Campo di Motocross)</t>
    </r>
  </si>
  <si>
    <t>Ghiro</t>
  </si>
  <si>
    <t>Tana del</t>
  </si>
  <si>
    <t>Dolina di crollo sulle pendici del</t>
  </si>
  <si>
    <r>
      <t xml:space="preserve">San Nicola </t>
    </r>
    <r>
      <rPr>
        <sz val="9"/>
        <rFont val="Century Gothic"/>
        <family val="2"/>
      </rPr>
      <t>(delle Fusine)</t>
    </r>
  </si>
  <si>
    <t>Capre</t>
  </si>
  <si>
    <t>Coppa di Mezzo</t>
  </si>
  <si>
    <t xml:space="preserve">Grotticella di </t>
  </si>
  <si>
    <t>Coralloidi</t>
  </si>
  <si>
    <t>Murata</t>
  </si>
  <si>
    <t>Coppa d’Incero</t>
  </si>
  <si>
    <t>Coppa d'Incero</t>
  </si>
  <si>
    <r>
      <t xml:space="preserve">Vento </t>
    </r>
    <r>
      <rPr>
        <sz val="9"/>
        <rFont val="Century Gothic"/>
        <family val="2"/>
      </rPr>
      <t>(grotta dei Cappuccini)</t>
    </r>
  </si>
  <si>
    <t>Padre Pio</t>
  </si>
  <si>
    <t>Bacile</t>
  </si>
  <si>
    <t>Valle Monaca 3</t>
  </si>
  <si>
    <t>Valle Vituro 1</t>
  </si>
  <si>
    <t>Riparo di</t>
  </si>
  <si>
    <r>
      <t xml:space="preserve">Difesa di Rignano </t>
    </r>
    <r>
      <rPr>
        <sz val="9"/>
        <rFont val="Century Gothic"/>
        <family val="2"/>
      </rPr>
      <t xml:space="preserve">(grava del Barbiere) </t>
    </r>
  </si>
  <si>
    <t>Grava in loc.</t>
  </si>
  <si>
    <t>Bandito</t>
  </si>
  <si>
    <t>Canale Farajama 1</t>
  </si>
  <si>
    <t>Farajama</t>
  </si>
  <si>
    <t>Canale Farajama 2</t>
  </si>
  <si>
    <t>Bacino</t>
  </si>
  <si>
    <t>Figurella</t>
  </si>
  <si>
    <t>Rossa di Monte Castellano (grotta di San Giorgio)</t>
  </si>
  <si>
    <t>Nani</t>
  </si>
  <si>
    <t>Coppe di Nolfo</t>
  </si>
  <si>
    <t>Masseria Falcione</t>
  </si>
  <si>
    <t>Valle d’Orlando (PU 602 La Grava)</t>
  </si>
  <si>
    <t>Radar di Monte Jacotenente</t>
  </si>
  <si>
    <t>Grava a S del</t>
  </si>
  <si>
    <t>Ginestra</t>
  </si>
  <si>
    <t>Mulanna</t>
  </si>
  <si>
    <t>Coppa Mulanna</t>
  </si>
  <si>
    <t>Coppa dei Morti</t>
  </si>
  <si>
    <t>Piscina della Monaca</t>
  </si>
  <si>
    <t xml:space="preserve">Santa Maria </t>
  </si>
  <si>
    <t>S.MariaTrenta Carrini</t>
  </si>
  <si>
    <t>Il Combare</t>
  </si>
  <si>
    <t>Centopiledda</t>
  </si>
  <si>
    <r>
      <t xml:space="preserve">Donna 1 </t>
    </r>
    <r>
      <rPr>
        <sz val="9"/>
        <rFont val="Century Gothic"/>
        <family val="2"/>
      </rPr>
      <t>(grotta Coppa di Forno 1)</t>
    </r>
  </si>
  <si>
    <t>Case Villani</t>
  </si>
  <si>
    <t>Tuppo dell’Aquila</t>
  </si>
  <si>
    <t xml:space="preserve">Volafoglia </t>
  </si>
  <si>
    <t>Volafoglia</t>
  </si>
  <si>
    <t>Valle Santa Maura</t>
  </si>
  <si>
    <r>
      <t xml:space="preserve">Case Ciavarella </t>
    </r>
    <r>
      <rPr>
        <sz val="9"/>
        <rFont val="Century Gothic"/>
        <family val="2"/>
      </rPr>
      <t>(grava nel Parco Villani)</t>
    </r>
  </si>
  <si>
    <t>Grava ENE delle</t>
  </si>
  <si>
    <t>Casa Gentile</t>
  </si>
  <si>
    <t>Capovento a N di</t>
  </si>
  <si>
    <t>Scaranappe</t>
  </si>
  <si>
    <t xml:space="preserve">Donna Marianna </t>
  </si>
  <si>
    <t>Buco ad WSW</t>
  </si>
  <si>
    <t>Seriege</t>
  </si>
  <si>
    <t>Abisso delle</t>
  </si>
  <si>
    <t>Rozzo Alto</t>
  </si>
  <si>
    <t>Giovannicchio</t>
  </si>
  <si>
    <t>Mercurio</t>
  </si>
  <si>
    <t>Trappedo</t>
  </si>
  <si>
    <t>Tedesco</t>
  </si>
  <si>
    <r>
      <t xml:space="preserve">Piscina Nova </t>
    </r>
    <r>
      <rPr>
        <sz val="9"/>
        <rFont val="Century Gothic"/>
        <family val="2"/>
      </rPr>
      <t>(ESE DI C. vigilante)</t>
    </r>
  </si>
  <si>
    <t>Marialonga</t>
  </si>
  <si>
    <t>Segnale 1</t>
  </si>
  <si>
    <t>Segnale 2</t>
  </si>
  <si>
    <t>Riccio 2</t>
  </si>
  <si>
    <r>
      <t xml:space="preserve">Riccio </t>
    </r>
    <r>
      <rPr>
        <sz val="9"/>
        <rFont val="Century Gothic"/>
        <family val="2"/>
      </rPr>
      <t>(buca di Saddam)</t>
    </r>
  </si>
  <si>
    <t>Cancello</t>
  </si>
  <si>
    <t xml:space="preserve">Grava a N del </t>
  </si>
  <si>
    <r>
      <t>Donna 2</t>
    </r>
    <r>
      <rPr>
        <sz val="9"/>
        <rFont val="Century Gothic"/>
        <family val="2"/>
      </rPr>
      <t xml:space="preserve"> (grotta Coppa di Forno 2)</t>
    </r>
  </si>
  <si>
    <r>
      <t xml:space="preserve">Donna 3 </t>
    </r>
    <r>
      <rPr>
        <sz val="9"/>
        <rFont val="Century Gothic"/>
        <family val="2"/>
      </rPr>
      <t>(grotta Coppa di Forno 3)</t>
    </r>
  </si>
  <si>
    <r>
      <t xml:space="preserve">Valle Sardella </t>
    </r>
    <r>
      <rPr>
        <sz val="9"/>
        <rFont val="Century Gothic"/>
        <family val="2"/>
      </rPr>
      <t>(grava dello Scoiattolo)</t>
    </r>
  </si>
  <si>
    <t>Refice</t>
  </si>
  <si>
    <t>Pini</t>
  </si>
  <si>
    <t>Casetta</t>
  </si>
  <si>
    <t>Gravone della</t>
  </si>
  <si>
    <t>Canale Lu Urnale 1</t>
  </si>
  <si>
    <t>Canale Lu Urnale 2</t>
  </si>
  <si>
    <t xml:space="preserve">Canale Lu Urnale 3 </t>
  </si>
  <si>
    <t xml:space="preserve">Canale Lu Urnale 4 </t>
  </si>
  <si>
    <t xml:space="preserve">Canale Lu Urnale 5 </t>
  </si>
  <si>
    <r>
      <t xml:space="preserve">Canale Lu Urnale 6 </t>
    </r>
    <r>
      <rPr>
        <sz val="9"/>
        <rFont val="Century Gothic"/>
        <family val="2"/>
      </rPr>
      <t>(Labirinto)</t>
    </r>
  </si>
  <si>
    <t>Murata 2</t>
  </si>
  <si>
    <t>Grotta sopra la grotta</t>
  </si>
  <si>
    <t>Murata 3</t>
  </si>
  <si>
    <t>Pranzo</t>
  </si>
  <si>
    <t>grottina</t>
  </si>
  <si>
    <t>Casa Maciddo</t>
  </si>
  <si>
    <t>Grava a SE di</t>
  </si>
  <si>
    <t>Grava ad Ovest di</t>
  </si>
  <si>
    <t>Roggia la Vacca</t>
  </si>
  <si>
    <t>Valle Lario</t>
  </si>
  <si>
    <t>San Menaio - Peschici</t>
  </si>
  <si>
    <t>Caverna sulla strada</t>
  </si>
  <si>
    <t>Streghe</t>
  </si>
  <si>
    <t>Meandri delle</t>
  </si>
  <si>
    <t>Valle Inferno 1 sx</t>
  </si>
  <si>
    <t>Valle Inferno 2 sx</t>
  </si>
  <si>
    <t>Valle Inferno 3 sx</t>
  </si>
  <si>
    <t>Murgia La Gatta</t>
  </si>
  <si>
    <t>Valle Baracca</t>
  </si>
  <si>
    <t>San Salvatore</t>
  </si>
  <si>
    <t>Madonnina Dipinta (Trabucco Valle Campanile)</t>
  </si>
  <si>
    <t>San Felice 2</t>
  </si>
  <si>
    <t>San Felice 3</t>
  </si>
  <si>
    <t xml:space="preserve">Riparo N </t>
  </si>
  <si>
    <t>Traforo</t>
  </si>
  <si>
    <t>Mergoli</t>
  </si>
  <si>
    <t>Bufalara 1</t>
  </si>
  <si>
    <t>Bufalara 2</t>
  </si>
  <si>
    <t>Capovento della piana di</t>
  </si>
  <si>
    <t xml:space="preserve">Cassioni </t>
  </si>
  <si>
    <t>Buco a SW dei</t>
  </si>
  <si>
    <t>Fumo</t>
  </si>
  <si>
    <t xml:space="preserve">Grotticella della </t>
  </si>
  <si>
    <t>Difesa</t>
  </si>
  <si>
    <t xml:space="preserve">San Marco in Lamis </t>
  </si>
  <si>
    <t>Brigante della Foresta Umbra</t>
  </si>
  <si>
    <t>Santuario di Pulsano</t>
  </si>
  <si>
    <t>Marialonga 1</t>
  </si>
  <si>
    <t xml:space="preserve">Buco </t>
  </si>
  <si>
    <t>Marialonga 2</t>
  </si>
  <si>
    <t>Marialonga 3</t>
  </si>
  <si>
    <t>Casa Lampione</t>
  </si>
  <si>
    <t>Grotta a SE</t>
  </si>
  <si>
    <t>Grotta nella cava a SE di</t>
  </si>
  <si>
    <t>Posta Rossa</t>
  </si>
  <si>
    <t>Cava di Bauxite</t>
  </si>
  <si>
    <t xml:space="preserve">Grotta nella </t>
  </si>
  <si>
    <t>Mezzoquinto</t>
  </si>
  <si>
    <t>Bocca della Pignatta</t>
  </si>
  <si>
    <t>Valle del Tesoro</t>
  </si>
  <si>
    <t>Coppa la Pinta (grotta dei Briganti)</t>
  </si>
  <si>
    <t xml:space="preserve">Grotta sotto </t>
  </si>
  <si>
    <t>Coppa la Pinta</t>
  </si>
  <si>
    <t>Riparo sotto</t>
  </si>
  <si>
    <t>Mannarano (Grotta dei Mariuoli)</t>
  </si>
  <si>
    <t xml:space="preserve">Condotte a NE di </t>
  </si>
  <si>
    <t>Mannarano Ciminera</t>
  </si>
  <si>
    <t>Condotte di</t>
  </si>
  <si>
    <t>Sambuco</t>
  </si>
  <si>
    <t>Gravone a NE del</t>
  </si>
  <si>
    <t>Valle Serpente</t>
  </si>
  <si>
    <t>Anaconda</t>
  </si>
  <si>
    <t>Ponte d’Umbra</t>
  </si>
  <si>
    <r>
      <t>Teschio</t>
    </r>
    <r>
      <rPr>
        <sz val="9"/>
        <rFont val="Century Gothic"/>
        <family val="2"/>
      </rPr>
      <t xml:space="preserve"> (grotta di Jacotenente)</t>
    </r>
  </si>
  <si>
    <t>Murge Palena</t>
  </si>
  <si>
    <t>Piano San Martino</t>
  </si>
  <si>
    <t>Grottino di</t>
  </si>
  <si>
    <r>
      <t xml:space="preserve">Bongiovanni </t>
    </r>
    <r>
      <rPr>
        <sz val="9"/>
        <rFont val="Century Gothic"/>
        <family val="2"/>
      </rPr>
      <t>(grava dei Rovi)</t>
    </r>
  </si>
  <si>
    <t xml:space="preserve">Palombara </t>
  </si>
  <si>
    <t>Caverna sulle pendici del</t>
  </si>
  <si>
    <t>Piano delle Querce</t>
  </si>
  <si>
    <t>Monte La Guardia</t>
  </si>
  <si>
    <t>Geco</t>
  </si>
  <si>
    <t xml:space="preserve">Villa Rosa </t>
  </si>
  <si>
    <t>Villa Rosa</t>
  </si>
  <si>
    <t>Titolone</t>
  </si>
  <si>
    <t xml:space="preserve">Pozzo Luce </t>
  </si>
  <si>
    <t>Coppa Rasa</t>
  </si>
  <si>
    <t>Sperlonga 2</t>
  </si>
  <si>
    <t>Sperlonga 3</t>
  </si>
  <si>
    <t>Don Leonardo 2</t>
  </si>
  <si>
    <t>Solo</t>
  </si>
  <si>
    <t>Stinco</t>
  </si>
  <si>
    <t>Torrione</t>
  </si>
  <si>
    <t>Diomedee</t>
  </si>
  <si>
    <t>Cima Canalone (grava Gas Gas)</t>
  </si>
  <si>
    <t>Cima Canalone</t>
  </si>
  <si>
    <t>Difesa 2</t>
  </si>
  <si>
    <t>Funnata</t>
  </si>
  <si>
    <t xml:space="preserve">Buca della </t>
  </si>
  <si>
    <t>Tornante</t>
  </si>
  <si>
    <t>Principe</t>
  </si>
  <si>
    <t>Galletto</t>
  </si>
  <si>
    <t>La Stretta</t>
  </si>
  <si>
    <t>Complesso grotte</t>
  </si>
  <si>
    <t>Lucciole</t>
  </si>
  <si>
    <t>Epidemia</t>
  </si>
  <si>
    <t>Bucata</t>
  </si>
  <si>
    <t>San Benedetto</t>
  </si>
  <si>
    <t>Lentisco</t>
  </si>
  <si>
    <t>Imboscata</t>
  </si>
  <si>
    <t>Don Leonardo 3</t>
  </si>
  <si>
    <t>Convento della Sperlonga</t>
  </si>
  <si>
    <t>Pietra Appesa</t>
  </si>
  <si>
    <t>Piano San Vito</t>
  </si>
  <si>
    <t>San Francato 2</t>
  </si>
  <si>
    <t>San Francato 3</t>
  </si>
  <si>
    <t>Vacca</t>
  </si>
  <si>
    <t xml:space="preserve">Sottobosco </t>
  </si>
  <si>
    <t>Pietra Appesa 2</t>
  </si>
  <si>
    <t>Km 119</t>
  </si>
  <si>
    <t>Casa di Bari</t>
  </si>
  <si>
    <t>Grotticella sopra</t>
  </si>
  <si>
    <t>Cancello 2</t>
  </si>
  <si>
    <t>Tricarico</t>
  </si>
  <si>
    <t>Buca sotto</t>
  </si>
  <si>
    <t>Settore 32</t>
  </si>
  <si>
    <t>Buca nel</t>
  </si>
  <si>
    <t>Antri</t>
  </si>
  <si>
    <t>Grotticelle sotto</t>
  </si>
  <si>
    <t>Km 82,400 S.S. 89</t>
  </si>
  <si>
    <t>Grotticella al</t>
  </si>
  <si>
    <t>Frattura occidentale</t>
  </si>
  <si>
    <t>Failli</t>
  </si>
  <si>
    <t>Ferrovia</t>
  </si>
  <si>
    <t>Canale Rovisco</t>
  </si>
  <si>
    <t>Valle Cravutt'</t>
  </si>
  <si>
    <t>San Giovanni (sin. Grotta Tommasone)</t>
  </si>
  <si>
    <t xml:space="preserve">San Giovanni </t>
  </si>
  <si>
    <t>Piscina della Ginestra</t>
  </si>
  <si>
    <t>Capo Vieste 1</t>
  </si>
  <si>
    <t>Capo Vieste  La Salata</t>
  </si>
  <si>
    <t>Capo Vieste 2</t>
  </si>
  <si>
    <t>Capo Vieste 3</t>
  </si>
  <si>
    <t>Capo Vieste 4</t>
  </si>
  <si>
    <t>Toppo di Chionco</t>
  </si>
  <si>
    <t>Zarra</t>
  </si>
  <si>
    <t>Mufloni</t>
  </si>
  <si>
    <t>Ragno</t>
  </si>
  <si>
    <t>Pischipino</t>
  </si>
  <si>
    <t>Contursi</t>
  </si>
  <si>
    <t xml:space="preserve">Capovento  </t>
  </si>
  <si>
    <t>Colonne</t>
  </si>
  <si>
    <t>Falascone</t>
  </si>
  <si>
    <t>Buca</t>
  </si>
  <si>
    <t>falascone</t>
  </si>
  <si>
    <t>Mulino</t>
  </si>
  <si>
    <t xml:space="preserve">eremo del </t>
  </si>
  <si>
    <t>Valle Campanile</t>
  </si>
  <si>
    <t>Montenero (sin. Buca dei chiodini)</t>
  </si>
  <si>
    <t xml:space="preserve">buca sotto     </t>
  </si>
  <si>
    <t>Monte Jacovizzo</t>
  </si>
  <si>
    <t>grava</t>
  </si>
  <si>
    <t>Cerri di Nardi Foresta Umbra</t>
  </si>
  <si>
    <t>La Selva</t>
  </si>
  <si>
    <t xml:space="preserve">inghiottitoio </t>
  </si>
  <si>
    <t>ChiancateLa Selva</t>
  </si>
  <si>
    <t>buco sotto il</t>
  </si>
  <si>
    <t>ChiancateC. Maciddo</t>
  </si>
  <si>
    <t>Tommarone 2</t>
  </si>
  <si>
    <t>Perta</t>
  </si>
  <si>
    <t>Masseria Perta</t>
  </si>
  <si>
    <t>Chiancate Marialonga</t>
  </si>
  <si>
    <t xml:space="preserve">trabucco 2 Valle Palombara </t>
  </si>
  <si>
    <t>Grottino Stancavacche</t>
  </si>
  <si>
    <t>Stancavacche</t>
  </si>
  <si>
    <t>Scappitedda</t>
  </si>
  <si>
    <t>grava di</t>
  </si>
  <si>
    <t>caverna di</t>
  </si>
  <si>
    <t>Prigionieri</t>
  </si>
  <si>
    <t>buca dei</t>
  </si>
  <si>
    <t>Coppa dei Prigionieri Foresta Umbra</t>
  </si>
  <si>
    <t>Masseria Fandetti</t>
  </si>
  <si>
    <t>MasseriaFandetti</t>
  </si>
  <si>
    <t>Masseria Fandetti 2</t>
  </si>
  <si>
    <t>Crollata</t>
  </si>
  <si>
    <t>Stingioromano</t>
  </si>
  <si>
    <t>Vallone Stingioromano</t>
  </si>
  <si>
    <t>Sartòscene (tartaruga)</t>
  </si>
  <si>
    <t>grava della</t>
  </si>
  <si>
    <t>Cutino Lama La Vita</t>
  </si>
  <si>
    <t>Capriolo</t>
  </si>
  <si>
    <t>buca del</t>
  </si>
  <si>
    <t>Vallone della Sgarazza</t>
  </si>
  <si>
    <t>Quarantana</t>
  </si>
  <si>
    <t>Coppa Acchiatora</t>
  </si>
  <si>
    <t>Porci</t>
  </si>
  <si>
    <t>Coppa Santa Tecla</t>
  </si>
  <si>
    <t xml:space="preserve">grava del </t>
  </si>
  <si>
    <t>Farfalla</t>
  </si>
  <si>
    <t>buco della</t>
  </si>
  <si>
    <t>Morione 2</t>
  </si>
  <si>
    <t>grava del</t>
  </si>
  <si>
    <t>Morione</t>
  </si>
  <si>
    <t>Morione 3</t>
  </si>
  <si>
    <t>Bastone</t>
  </si>
  <si>
    <t xml:space="preserve">buca di </t>
  </si>
  <si>
    <t>Piana di Montenero</t>
  </si>
  <si>
    <t xml:space="preserve">buca della </t>
  </si>
  <si>
    <t>Canale PiconeGrugnale</t>
  </si>
  <si>
    <t>Ceppo</t>
  </si>
  <si>
    <t>Cutinelli</t>
  </si>
  <si>
    <t>Pioppo</t>
  </si>
  <si>
    <t>Barracuda</t>
  </si>
  <si>
    <t>Bevilacqua Canalone</t>
  </si>
  <si>
    <t>Serio</t>
  </si>
  <si>
    <t>grotta sotto la</t>
  </si>
  <si>
    <t>Chiancata La Civita</t>
  </si>
  <si>
    <t xml:space="preserve">Cava </t>
  </si>
  <si>
    <t>grotticella sotto la</t>
  </si>
  <si>
    <t>Femmina</t>
  </si>
  <si>
    <t>Ingarano</t>
  </si>
  <si>
    <t>Dimenticanza</t>
  </si>
  <si>
    <t>Valle del Fruscio</t>
  </si>
  <si>
    <t xml:space="preserve">Buca di </t>
  </si>
  <si>
    <t>Neve</t>
  </si>
  <si>
    <t>Le Murge</t>
  </si>
  <si>
    <t>Murice</t>
  </si>
  <si>
    <t xml:space="preserve">grotta delle </t>
  </si>
  <si>
    <t>Cerasa Bis</t>
  </si>
  <si>
    <t>Chiancata La Cerasa - Coppa Romitorio</t>
  </si>
  <si>
    <t>Ultimo</t>
  </si>
  <si>
    <t xml:space="preserve">grava di </t>
  </si>
  <si>
    <t>Chiancata La Cerasa</t>
  </si>
  <si>
    <t>Anelli</t>
  </si>
  <si>
    <t>grava degli</t>
  </si>
  <si>
    <t>Zizio</t>
  </si>
  <si>
    <t>San Sabina</t>
  </si>
  <si>
    <t>Vigilante</t>
  </si>
  <si>
    <t>grotta sotto</t>
  </si>
  <si>
    <t>Etrusca (grotta U'Zuzz'r - grotta sotto la Tribuna</t>
  </si>
  <si>
    <t>Valle del Tasso U Zuzz'r</t>
  </si>
  <si>
    <t>Fossacone</t>
  </si>
  <si>
    <t>Vergone del Lupo</t>
  </si>
  <si>
    <t xml:space="preserve">grotticella di </t>
  </si>
  <si>
    <t>Spilacardillo</t>
  </si>
  <si>
    <t>buca di</t>
  </si>
  <si>
    <t>a NE di Tagliata</t>
  </si>
  <si>
    <t>Dauni</t>
  </si>
  <si>
    <t>Coppa Iungarelli</t>
  </si>
  <si>
    <t>Valle del Mascione 1</t>
  </si>
  <si>
    <t>Valle del Mascione</t>
  </si>
  <si>
    <t>Valle del Mascione 2</t>
  </si>
  <si>
    <t>Monte La Guardia 2</t>
  </si>
  <si>
    <t>Coppa di Montelci</t>
  </si>
  <si>
    <t>grotta sopra</t>
  </si>
  <si>
    <t>MontelciRipe Rosse</t>
  </si>
  <si>
    <t>Rifugio Sant'Egidio</t>
  </si>
  <si>
    <t>Merse d'Incero</t>
  </si>
  <si>
    <t>Conforte</t>
  </si>
  <si>
    <t>Furetto</t>
  </si>
  <si>
    <t>GravaMat</t>
  </si>
  <si>
    <t>Mak 1</t>
  </si>
  <si>
    <t>Maranghine</t>
  </si>
  <si>
    <t>Paglizze</t>
  </si>
  <si>
    <t>Cime Merse d'Incero</t>
  </si>
  <si>
    <t>Ramandato</t>
  </si>
  <si>
    <t>Vallone RamandatoForchione</t>
  </si>
  <si>
    <t>Lamia Vecchia è la 2310</t>
  </si>
  <si>
    <t>Lamia Vecchie Difesa S. Matteo</t>
  </si>
  <si>
    <t>Concordia</t>
  </si>
  <si>
    <t>Planivi 1</t>
  </si>
  <si>
    <t>Planivi 2</t>
  </si>
  <si>
    <t>Torre Gotica</t>
  </si>
  <si>
    <t>grotta in</t>
  </si>
  <si>
    <t>Scale</t>
  </si>
  <si>
    <t>1 sx Valle Grande</t>
  </si>
  <si>
    <t>2 sx Valle Grande</t>
  </si>
  <si>
    <t>3 sx Valle Grande</t>
  </si>
  <si>
    <t>4 sx Valle Grande</t>
  </si>
  <si>
    <t>Masseria Autrena</t>
  </si>
  <si>
    <t>Est di Alto</t>
  </si>
  <si>
    <t>Poligono di Tiro</t>
  </si>
  <si>
    <t>Castellera</t>
  </si>
  <si>
    <t>1°SX Vers. Idrografico Valle Masselli</t>
  </si>
  <si>
    <t>2°SX Vers. Idrografico Valle Masselli</t>
  </si>
  <si>
    <t>3°SX Vers. Idrografico Valle Masselli</t>
  </si>
  <si>
    <t>Cinghiale</t>
  </si>
  <si>
    <t>Torre Autrara</t>
  </si>
  <si>
    <t>Formato per file .kml</t>
  </si>
  <si>
    <t>Numero grotta</t>
  </si>
  <si>
    <t>Nome grotta</t>
  </si>
  <si>
    <t>Cavità:</t>
  </si>
  <si>
    <t>Cavità Artificiale</t>
  </si>
  <si>
    <t>Cavità Naturale</t>
  </si>
  <si>
    <t>Nome Completo</t>
  </si>
  <si>
    <t>Grotta di Putignano (Grotta del Trullo)</t>
  </si>
  <si>
    <t>Grave di  Mariannina</t>
  </si>
  <si>
    <t>Grotta San Biagio (Boschetto) (Mass. San Biagio)</t>
  </si>
  <si>
    <t>Grotta San Michele a Monte Laureto</t>
  </si>
  <si>
    <t>Grotta della Madonna delle Grazie (Grotta Santa Maria delle Grazie)</t>
  </si>
  <si>
    <t>Grotta Gemmabella</t>
  </si>
  <si>
    <t>Grotta della  Iena di Castellana</t>
  </si>
  <si>
    <t>Grotte di Castellana (La Grave) (Grave Civarola)</t>
  </si>
  <si>
    <t>Grave Nicola Vinelli</t>
  </si>
  <si>
    <t>Capovento sotto Cacciottoli</t>
  </si>
  <si>
    <t>Grave Gentile</t>
  </si>
  <si>
    <t>Grave San Giacomo (San Jacopo)</t>
  </si>
  <si>
    <t>Voragine La Cupa</t>
  </si>
  <si>
    <t>Voragine del  Canalone</t>
  </si>
  <si>
    <t xml:space="preserve">Inghiottitoio Le Gravinelle </t>
  </si>
  <si>
    <t>Grave Santa Lucia (Fornelle) (di Eradico)</t>
  </si>
  <si>
    <t xml:space="preserve">Grave di Frassineto </t>
  </si>
  <si>
    <t>Grotta di Cristo</t>
  </si>
  <si>
    <t>Grave Messa</t>
  </si>
  <si>
    <t>Grotta Masseria del Monte (Carbonelli)</t>
  </si>
  <si>
    <t>Voragine Il Cavone</t>
  </si>
  <si>
    <t>Voragine Il Cavoncello</t>
  </si>
  <si>
    <t>Dolina  Gurio Lamanna (Gurlamanna)</t>
  </si>
  <si>
    <t>Pulo di Altamura</t>
  </si>
  <si>
    <t>Pulicchio di  Toritto</t>
  </si>
  <si>
    <t xml:space="preserve">Pulo di Molfetta </t>
  </si>
  <si>
    <t xml:space="preserve">Grave di  Polignano </t>
  </si>
  <si>
    <t>Grotta della Regina</t>
  </si>
  <si>
    <t>Grotta di San Michele</t>
  </si>
  <si>
    <t>Grave di  Faraualla</t>
  </si>
  <si>
    <t>Grotta La Guangola (Grotta di Mezzoprete)</t>
  </si>
  <si>
    <t>Grotta  Torre dell’Esca (Torre di Lesco)</t>
  </si>
  <si>
    <t>Grotta della Madonna dei Miracoli</t>
  </si>
  <si>
    <t>Gurgo Ruotolo</t>
  </si>
  <si>
    <t>Grotta di Santa Croce (Le Grotte)</t>
  </si>
  <si>
    <t>Grotta Due Crocette (Grotta di Finestrino) (Grotta Consiglio)</t>
  </si>
  <si>
    <t>Grotta di Cortomartino (Curtemartine)</t>
  </si>
  <si>
    <t>Grave del  Bosco Comunale (Diavolo)</t>
  </si>
  <si>
    <t>Grave di  Pasciuddo (Pasciullo) (Monaciucello)</t>
  </si>
  <si>
    <t>Grave di San Biagio (Pizzicucco)</t>
  </si>
  <si>
    <t>Grotta preistorica di Sant’Angelo (Caverna Preistorica di Ostuni)</t>
  </si>
  <si>
    <t>Grotta di Parco Tavolino</t>
  </si>
  <si>
    <t>Grotta di  Monte Sannace</t>
  </si>
  <si>
    <t>Grotta di San Martino</t>
  </si>
  <si>
    <t>Grotta in Contrada Calcare</t>
  </si>
  <si>
    <t>Buco delle Staffe (grotta del Gas) (Voragine Matina degli Staffi)</t>
  </si>
  <si>
    <t>Grotta del Guardiano</t>
  </si>
  <si>
    <t xml:space="preserve">Grotta dei Ladroni </t>
  </si>
  <si>
    <t>Grotta Episcopina</t>
  </si>
  <si>
    <t>Grotta in loc. Grottasgangia</t>
  </si>
  <si>
    <t>Grotta della Masseria Lamioni</t>
  </si>
  <si>
    <t>Grotta Cerosa</t>
  </si>
  <si>
    <t>Grotta di Sella (grotta di Stella)</t>
  </si>
  <si>
    <t>Grotta Cappella di Cristo</t>
  </si>
  <si>
    <t>Grotta di Pozzo Vivo 1</t>
  </si>
  <si>
    <t>Grotta di  Pozzo Vivo 2</t>
  </si>
  <si>
    <t>Grotta di Porticello</t>
  </si>
  <si>
    <t>Caverna dei Colombi</t>
  </si>
  <si>
    <t xml:space="preserve">Grotta della Colonna </t>
  </si>
  <si>
    <t xml:space="preserve">Grotta delle Monache </t>
  </si>
  <si>
    <t>Grotta  Ardito (grotta delle Caldaie)</t>
  </si>
  <si>
    <t>Grotta di Pietro e Paolo 1</t>
  </si>
  <si>
    <t>Grotta di Pietro e Paolo 2</t>
  </si>
  <si>
    <t>Grotta  Palazzese</t>
  </si>
  <si>
    <t>Grotta dell’ Arcivescovado</t>
  </si>
  <si>
    <t>Grotta Azzurra</t>
  </si>
  <si>
    <t>Grotta la Pecorona</t>
  </si>
  <si>
    <t xml:space="preserve">Grotta della Foca </t>
  </si>
  <si>
    <t>Grotta Stampagnata</t>
  </si>
  <si>
    <t>Grotta di San Gennaro</t>
  </si>
  <si>
    <t>Grotta la Stalattitica</t>
  </si>
  <si>
    <t>Grotta di Sant’Oronzo</t>
  </si>
  <si>
    <t>Grotta di So Domenico</t>
  </si>
  <si>
    <t>Grotta della  Masseria Monsignore (Grotta S. Antonio)</t>
  </si>
  <si>
    <t>Grave della Fognatura (Capovento d’Alessandro)</t>
  </si>
  <si>
    <t>Inghiottitoio della  Masseria Iaia</t>
  </si>
  <si>
    <t>Grotta di San Giacinto</t>
  </si>
  <si>
    <t>Grotta della Chiesa dell’Isola (Grotta dell’Isola)</t>
  </si>
  <si>
    <t>Voragine Casopietro (Grave Casopietro)</t>
  </si>
  <si>
    <t>Grave Minghiazze (Grave di Fracassa)</t>
  </si>
  <si>
    <t>Antro della  Lama di Torre Incine</t>
  </si>
  <si>
    <t>Grotta della Cava di Calcare (grotta della cava)</t>
  </si>
  <si>
    <t>Grotta dell’ Acqua (Buco della Volpe)</t>
  </si>
  <si>
    <t>Grotta di San Luca</t>
  </si>
  <si>
    <t>Grotta del Cavallo</t>
  </si>
  <si>
    <t>Grotta di Sicarico</t>
  </si>
  <si>
    <t>Grotta  Monte San Nicola</t>
  </si>
  <si>
    <t>Grave di  Chianchizza</t>
  </si>
  <si>
    <t>Grotta  Santa Lucia al Casellone</t>
  </si>
  <si>
    <t>Inghiottitoio Altobello (Grotta dell’Impalata)</t>
  </si>
  <si>
    <t>Grotta Romanazzi</t>
  </si>
  <si>
    <t>Grotta Mammutte</t>
  </si>
  <si>
    <t>Pozzetto di Pietra Losciale</t>
  </si>
  <si>
    <t>Cunicolo dei Diavoli</t>
  </si>
  <si>
    <t>Grotta Fetida di Santa Cesarea</t>
  </si>
  <si>
    <t>Grotta Sulfurea di Santa Cesarea</t>
  </si>
  <si>
    <t>Grotta Bagno Marino di Santa Cesarea Terme</t>
  </si>
  <si>
    <t>Grotta Gattulla di Santa Cesarea Terme</t>
  </si>
  <si>
    <t>Grotta Romanelli (grotta dei Benedetti)</t>
  </si>
  <si>
    <t>Grotta Zinzulusa</t>
  </si>
  <si>
    <t>Grotta La Rotondella (grotta Ritunnedda)</t>
  </si>
  <si>
    <t xml:space="preserve"> La Rotonda </t>
  </si>
  <si>
    <t>Grotta Picciunara (grotta Palombara) (grotta Palummara)</t>
  </si>
  <si>
    <t xml:space="preserve"> L’Acquaviva (Caverna dell’Acquaviva)</t>
  </si>
  <si>
    <t>Grotta di Torre di Andrano (Grotta Verde)</t>
  </si>
  <si>
    <t>Grotta grande di Ciolo</t>
  </si>
  <si>
    <t xml:space="preserve">Vora grande di Barbarano </t>
  </si>
  <si>
    <t>Vora piccola di Barbarano</t>
  </si>
  <si>
    <t>Grotta di Cazzafra</t>
  </si>
  <si>
    <t xml:space="preserve">Grotta del  Diavolo </t>
  </si>
  <si>
    <t>Grotta del Fiume</t>
  </si>
  <si>
    <t>Grotta del Presepio</t>
  </si>
  <si>
    <t>Grotta Tre Porte</t>
  </si>
  <si>
    <t>Grotta dei Giganti</t>
  </si>
  <si>
    <t>Grotta della Stalla</t>
  </si>
  <si>
    <t>Grotta del Drago</t>
  </si>
  <si>
    <t>Grotta di Cardamone</t>
  </si>
  <si>
    <t>Grotta Santuario di Montevergine</t>
  </si>
  <si>
    <t>Grotta dello Speziale (Grotta dei Fidanzati)</t>
  </si>
  <si>
    <t>Grotta Poesia Grande</t>
  </si>
  <si>
    <t>Grotta Poesia Piccola</t>
  </si>
  <si>
    <t xml:space="preserve"> La Galategghiu</t>
  </si>
  <si>
    <t>Grotticella Li Giardine</t>
  </si>
  <si>
    <t>Grotta dei Libri</t>
  </si>
  <si>
    <t>Grotta settentrionale Le Due Pietre</t>
  </si>
  <si>
    <t>Grotta centrale Le Due Pietre</t>
  </si>
  <si>
    <t>Grotta meridionale Le Due Pietre</t>
  </si>
  <si>
    <t xml:space="preserve"> Le Sciancagghie</t>
  </si>
  <si>
    <t>Grotta delle Vore (Grotta Azzurra)</t>
  </si>
  <si>
    <t>Grotta di Guardosedda</t>
  </si>
  <si>
    <t>Grotta di Porrano</t>
  </si>
  <si>
    <t>Grotte di Terradico (Orecchio di Terradico)</t>
  </si>
  <si>
    <t>Caverna delle Ossa di Punta Ristola</t>
  </si>
  <si>
    <t>Abisso di Castro marina</t>
  </si>
  <si>
    <t>Grotta della Madonna della Ruta (Madonna della Rutte)</t>
  </si>
  <si>
    <t>Vora di  Vitigliano</t>
  </si>
  <si>
    <t xml:space="preserve"> Le Mannute</t>
  </si>
  <si>
    <t>Grotta del Canale delle Vore (Canale di Terradico)</t>
  </si>
  <si>
    <t>Pesco del Diavolo (Grotta Gabbelle)</t>
  </si>
  <si>
    <t>Grotta Chiavica</t>
  </si>
  <si>
    <t>Grotta delle Streghe (Striare)</t>
  </si>
  <si>
    <t>Grotta Triscioli</t>
  </si>
  <si>
    <t>Grotta Matrona</t>
  </si>
  <si>
    <t>Grotta delle Fate</t>
  </si>
  <si>
    <t>Grotta della Monaca (Monica)</t>
  </si>
  <si>
    <t>Grotta Palombara (dell’Alga)</t>
  </si>
  <si>
    <t>Grotta L’Appidè</t>
  </si>
  <si>
    <t>Grave di  Cutrofiano</t>
  </si>
  <si>
    <t>Vora in Contrada Zueppu</t>
  </si>
  <si>
    <t>Vora Liama</t>
  </si>
  <si>
    <t>Grotta del Laghetto sotterraneo (Grotta della Fontana)</t>
  </si>
  <si>
    <t>Inghiottitoio della Vora di Nfogamonaci</t>
  </si>
  <si>
    <t>Grotta di Monteroni</t>
  </si>
  <si>
    <t xml:space="preserve">Grotta del Passero </t>
  </si>
  <si>
    <t>Grotta delle Ancore</t>
  </si>
  <si>
    <t>Grotta della Prima Spiaggia (Grotta di Mafarò)</t>
  </si>
  <si>
    <t>Grotta dello Mbruficu</t>
  </si>
  <si>
    <t>Grotta del Pepe</t>
  </si>
  <si>
    <t>Grotta dell’ Acqua dolce 1</t>
  </si>
  <si>
    <t>Grotta dell’ Acqua dolce 2</t>
  </si>
  <si>
    <t>Grotta dell’ Acqua dolce 3</t>
  </si>
  <si>
    <t>Grotta dell’ Acqua dolce 4</t>
  </si>
  <si>
    <t>Grotta dell’ Acqua dolce 5 (Grotta Ronzu Beddu)</t>
  </si>
  <si>
    <t xml:space="preserve">Grotta del Canale </t>
  </si>
  <si>
    <t>Grotta delle Streghe (Moniche)</t>
  </si>
  <si>
    <t>Vora di Campi Salentina</t>
  </si>
  <si>
    <t>Vora della Serra del Foderà</t>
  </si>
  <si>
    <t>Voragine del Giardino Cerri</t>
  </si>
  <si>
    <t>Vora nel  Fondo Lame</t>
  </si>
  <si>
    <t>Vora Serra Pozzo Mauro</t>
  </si>
  <si>
    <t xml:space="preserve">Vora del Macello </t>
  </si>
  <si>
    <t xml:space="preserve">Vora de la Forcedda </t>
  </si>
  <si>
    <t>Vora Sant’Anna</t>
  </si>
  <si>
    <t>Vora Barrine</t>
  </si>
  <si>
    <t>Vora Pansera</t>
  </si>
  <si>
    <t xml:space="preserve">Vora di Supersano </t>
  </si>
  <si>
    <t>Vora a Sud della Via del Mito</t>
  </si>
  <si>
    <t>Capovento di  Veglie</t>
  </si>
  <si>
    <t>Vora di Salice</t>
  </si>
  <si>
    <t>Vora grande di Surano (dello Stige) (Vora di Spedicaturo)</t>
  </si>
  <si>
    <t>Inghiottitoio Casina Mellone</t>
  </si>
  <si>
    <t>Vora di Scorrano</t>
  </si>
  <si>
    <t>Aviso Masseria Torremozza</t>
  </si>
  <si>
    <t>Aviso Neviera</t>
  </si>
  <si>
    <t>Voragine di Parlatano</t>
  </si>
  <si>
    <t>Vora di Andrano</t>
  </si>
  <si>
    <t>Sprofondamento di Montesano</t>
  </si>
  <si>
    <t xml:space="preserve"> Vojurù</t>
  </si>
  <si>
    <t>Grotta di Montenero</t>
  </si>
  <si>
    <t>Grotta di San Michele (Grotta dell’Arcangelo) (Grotta del Monte Gargano)</t>
  </si>
  <si>
    <t xml:space="preserve">Grava di  Montenero </t>
  </si>
  <si>
    <t>Grotta  Umbra</t>
  </si>
  <si>
    <t>Grotta del Tasso della Foresta Umbra</t>
  </si>
  <si>
    <t>Grotta dei Disertori</t>
  </si>
  <si>
    <t>Grotta del Tasso d’Ischitella</t>
  </si>
  <si>
    <t>Grotta Campana</t>
  </si>
  <si>
    <t>Spelonca di Ragnatela (Grotta di Ciminà)</t>
  </si>
  <si>
    <t>Grotta di  San Michele</t>
  </si>
  <si>
    <t>Caverna di Manaccora</t>
  </si>
  <si>
    <t>Caverna di Croatico (Grotta di Crovatico)</t>
  </si>
  <si>
    <t>Grotta  San Nicola</t>
  </si>
  <si>
    <t>Grottone di Zagano</t>
  </si>
  <si>
    <t>Caverna marina sulla spiaggia di Zagano</t>
  </si>
  <si>
    <t>Grotta Lina (della Ventresca)</t>
  </si>
  <si>
    <t>Grotta dei Banditi</t>
  </si>
  <si>
    <t>Grotta di Procenisca</t>
  </si>
  <si>
    <t xml:space="preserve">Grotta del Turco </t>
  </si>
  <si>
    <t xml:space="preserve">Grotta del  Riccio </t>
  </si>
  <si>
    <t>Grotta di  Cala di Trabucco</t>
  </si>
  <si>
    <t>Grotta delle Malle</t>
  </si>
  <si>
    <t>Grotta della Riva di Paliante</t>
  </si>
  <si>
    <t>Grotta dell’ Abate</t>
  </si>
  <si>
    <t xml:space="preserve">Grotta dell’ Immersione </t>
  </si>
  <si>
    <t>Grotta del Ghialillo</t>
  </si>
  <si>
    <t>Grotta della  Torre di Monte Pucci (Sin. Grotta degli Spiripingoli PU 2155)</t>
  </si>
  <si>
    <t>Grotta sopra la grotta della Torre di Monte Pucci</t>
  </si>
  <si>
    <t>Grotta del Marchese</t>
  </si>
  <si>
    <t>Grotta della Lepre</t>
  </si>
  <si>
    <t>Grotta di Servigliano</t>
  </si>
  <si>
    <t>Grotta in località Portonuovo</t>
  </si>
  <si>
    <t>Grotta di San Lorenzo</t>
  </si>
  <si>
    <t xml:space="preserve">Grotta dell’ Erba </t>
  </si>
  <si>
    <t>Grotta grande in località La Salata</t>
  </si>
  <si>
    <t>Grande grotta Saracena</t>
  </si>
  <si>
    <t>Caverna Saracena 2</t>
  </si>
  <si>
    <t>Grotta Saracena 3</t>
  </si>
  <si>
    <t>Grotta Saracena 4</t>
  </si>
  <si>
    <t>Grotta di Santa Tecla</t>
  </si>
  <si>
    <t xml:space="preserve">Grotta di Catatruppo </t>
  </si>
  <si>
    <t xml:space="preserve">Caverna sulle pendici di Monte Sacro </t>
  </si>
  <si>
    <t>Grotta sotto il Convento dei Cappuccini</t>
  </si>
  <si>
    <t xml:space="preserve">Grotta di  Mauro </t>
  </si>
  <si>
    <t>Grotta di Santa Maria</t>
  </si>
  <si>
    <t>Grotta di  Coppa Rossa (Coppa Rosce)</t>
  </si>
  <si>
    <t>Grotte di  Cicco</t>
  </si>
  <si>
    <t>Grotta di  Trappitello</t>
  </si>
  <si>
    <t>Grotta del Voltone</t>
  </si>
  <si>
    <t>Grotta Mascia</t>
  </si>
  <si>
    <t>Grotta Senza Nome</t>
  </si>
  <si>
    <t>Grotta di San Francato</t>
  </si>
  <si>
    <t>Grotta dei  Pagani</t>
  </si>
  <si>
    <t>Grotta del Fondo Giacchetta</t>
  </si>
  <si>
    <t>Grotta di Pozzo della Chiesa</t>
  </si>
  <si>
    <t xml:space="preserve">Grotta dell’ Angelo </t>
  </si>
  <si>
    <t xml:space="preserve">Grotta di Papaglione </t>
  </si>
  <si>
    <t>Grotta di  Occhiopinto</t>
  </si>
  <si>
    <t>Grotta Scaloria</t>
  </si>
  <si>
    <t>Voragine La Grava di San Menaio</t>
  </si>
  <si>
    <t>Grotta del Sale</t>
  </si>
  <si>
    <t>Grotta del Bue Marino</t>
  </si>
  <si>
    <t>Grotta Menichello</t>
  </si>
  <si>
    <t>Grotta del Coccodrillo (grotta delle Viole)</t>
  </si>
  <si>
    <t xml:space="preserve"> Il Grottone</t>
  </si>
  <si>
    <t>Grava di  Monte Granata</t>
  </si>
  <si>
    <t>Grava di Scalogna</t>
  </si>
  <si>
    <t>Grava di  Campolato (Pantanello)</t>
  </si>
  <si>
    <t>Grotta Tarantona</t>
  </si>
  <si>
    <t>Grotta nel  Pian della Macina</t>
  </si>
  <si>
    <t>Grava di  Zazzano</t>
  </si>
  <si>
    <t>Grava di San Leonardo (Don Paolo)</t>
  </si>
  <si>
    <t>Grotta di Monte Pucci</t>
  </si>
  <si>
    <t>Grotta sotto la Strada Peschici-Rodi</t>
  </si>
  <si>
    <t>Antri delle Fate (Sin Grotta Valle Stignano 1)</t>
  </si>
  <si>
    <t>Grotta dei Miracoli</t>
  </si>
  <si>
    <t>Grotta del  Licandrone</t>
  </si>
  <si>
    <t>Grotta di Acherusia (Grotta di Acheronte)</t>
  </si>
  <si>
    <t>Grotta del Purgatorio</t>
  </si>
  <si>
    <t xml:space="preserve">Grotta dei Pipistrelli </t>
  </si>
  <si>
    <t>Grava di Siponto</t>
  </si>
  <si>
    <t>Grotta dello Scoglio</t>
  </si>
  <si>
    <t>Grotta delle Murene</t>
  </si>
  <si>
    <t>Grotta delle Rondinelle</t>
  </si>
  <si>
    <t>Grotta di  San Sabino</t>
  </si>
  <si>
    <t xml:space="preserve">Pulo di San Leonardo </t>
  </si>
  <si>
    <t xml:space="preserve">Grotta di San Pasquale </t>
  </si>
  <si>
    <t xml:space="preserve">Grava di Coppa del Giglio </t>
  </si>
  <si>
    <t>Grava di Spigno</t>
  </si>
  <si>
    <t>Grotte di Trombetta</t>
  </si>
  <si>
    <t>Grotta Paglicci</t>
  </si>
  <si>
    <t xml:space="preserve">Grotta dei Pilastri </t>
  </si>
  <si>
    <t>Grotta di Fornovecchio</t>
  </si>
  <si>
    <t xml:space="preserve">Grava di Posta del Fosso </t>
  </si>
  <si>
    <t>Grava di Signoritti</t>
  </si>
  <si>
    <t xml:space="preserve"> Il Gravaglione</t>
  </si>
  <si>
    <t xml:space="preserve">Santuario di Pulsano </t>
  </si>
  <si>
    <t>Cavernetta di erosione della Baia di Torre Incine</t>
  </si>
  <si>
    <t>Grave della Masseria Sassi</t>
  </si>
  <si>
    <t>Grave piccola Campanelli</t>
  </si>
  <si>
    <t>Grave grande Campanelli</t>
  </si>
  <si>
    <t xml:space="preserve">Grave media  Campanelli </t>
  </si>
  <si>
    <t>Grave Coste San Gregorio</t>
  </si>
  <si>
    <t>Inghiottitoio Masseria Iambrenghi</t>
  </si>
  <si>
    <t>Grave della  Masseria Iambrenghi 1</t>
  </si>
  <si>
    <t>Grave della Masseria Iambrenghi 2</t>
  </si>
  <si>
    <t>Inghiottitoio  Masseria Carl’Uva</t>
  </si>
  <si>
    <t xml:space="preserve">Grave della Difesa </t>
  </si>
  <si>
    <t>Grotta della Cava</t>
  </si>
  <si>
    <t>Grave della Masseria Campanelli</t>
  </si>
  <si>
    <t>Grotta della Draga</t>
  </si>
  <si>
    <t xml:space="preserve">Grotta Corvino </t>
  </si>
  <si>
    <t>Grotta Porto Alga</t>
  </si>
  <si>
    <t>Grotta Azzurra di Monopoli</t>
  </si>
  <si>
    <t>Grotta del Francese</t>
  </si>
  <si>
    <t>Grotta del Ferraricchio</t>
  </si>
  <si>
    <t>Grotta della Cala Santa Miseria</t>
  </si>
  <si>
    <t>Grotta di Porto Bianco</t>
  </si>
  <si>
    <t>Grotta delle Mura</t>
  </si>
  <si>
    <t>Caverna di Porto Rosso</t>
  </si>
  <si>
    <t>Grotta Deredd</t>
  </si>
  <si>
    <t xml:space="preserve">Grotta del Macello </t>
  </si>
  <si>
    <t>Grotta della Cala Porto Paradiso</t>
  </si>
  <si>
    <t xml:space="preserve"> Il Grottone di Monopoli</t>
  </si>
  <si>
    <t>Grotta della Cala Tre Buchi</t>
  </si>
  <si>
    <t>Grotta  Monte Milone</t>
  </si>
  <si>
    <t>Grotta Pagano</t>
  </si>
  <si>
    <t>Grottone della  Cala Ferro di Cavallo</t>
  </si>
  <si>
    <t>Grotta della Spiaggia di S. Stefano</t>
  </si>
  <si>
    <t>Capovento dei Briganti</t>
  </si>
  <si>
    <t xml:space="preserve">Grave di  Marrasca </t>
  </si>
  <si>
    <t>Grotta di  Agnano</t>
  </si>
  <si>
    <t>Grave  Gemma d’Arrigo</t>
  </si>
  <si>
    <t>Grotta della Madonna della Croce</t>
  </si>
  <si>
    <t>Grave di Civitella</t>
  </si>
  <si>
    <t>Inghiottitoio Grotta Cilicea</t>
  </si>
  <si>
    <t>Grave del Monte</t>
  </si>
  <si>
    <t>Grotta Barsenti (in Contrada Balsente)</t>
  </si>
  <si>
    <t>Cavernetta di Barsenti</t>
  </si>
  <si>
    <t>Inghiottitoio di  Monte Mozzone</t>
  </si>
  <si>
    <t>Grotta di Monte Mozzone</t>
  </si>
  <si>
    <t>Inghiottitoio di  Giarangiambola</t>
  </si>
  <si>
    <t>Inghiottitoio della  Masseria Rotolo</t>
  </si>
  <si>
    <t>Caverna dei Buoi</t>
  </si>
  <si>
    <t>Grotta delle Spine a Paretano</t>
  </si>
  <si>
    <t>Grotta dei Suini a Paretano</t>
  </si>
  <si>
    <t>Cavernone di  Marzalossa</t>
  </si>
  <si>
    <t>Inghiottitoio di  Micele</t>
  </si>
  <si>
    <t xml:space="preserve">Caverna di Lama Grotta </t>
  </si>
  <si>
    <t xml:space="preserve">Cavernetta di Lama Grotta </t>
  </si>
  <si>
    <t>Grotta del Cane</t>
  </si>
  <si>
    <t>Grotta del Busine</t>
  </si>
  <si>
    <t>Grotta nel recinto della Scuola agraria Gigante</t>
  </si>
  <si>
    <t>Grotta Ovile della Selva di Fasano</t>
  </si>
  <si>
    <t>Voragine della Masseria Forleo</t>
  </si>
  <si>
    <t>Grave delle Ciole</t>
  </si>
  <si>
    <t>Grave di  Minguccio</t>
  </si>
  <si>
    <t>Grotta del Tasso (Grotta S. Biagio1)</t>
  </si>
  <si>
    <t>Grotta San Biagio</t>
  </si>
  <si>
    <t>Grotta sotto la cima di Monte Sant’Oronzo</t>
  </si>
  <si>
    <t>Grotta nella Cava di Sant’Angelo</t>
  </si>
  <si>
    <t>Grotta nella Cava di San Lorenzo</t>
  </si>
  <si>
    <t>Grotta Puntore</t>
  </si>
  <si>
    <t>Capovento Masseriola</t>
  </si>
  <si>
    <t>Grotta della Madonna della Nova</t>
  </si>
  <si>
    <t>Grotta Donna Gnora</t>
  </si>
  <si>
    <t>Grotta di Belvedere (Santa Maria di Belvedere)</t>
  </si>
  <si>
    <t>Grotta del Monte Scotano</t>
  </si>
  <si>
    <t xml:space="preserve"> Vora Reale</t>
  </si>
  <si>
    <t>Grotta Tarantina (Specchia Tarantina)</t>
  </si>
  <si>
    <t>Grotta Cigliana (Giuliano 1)</t>
  </si>
  <si>
    <t xml:space="preserve"> Fonte Pliniana</t>
  </si>
  <si>
    <t>Inghiottitoio Giancane</t>
  </si>
  <si>
    <t>Vora nella  Zona Pigna (La Vora)</t>
  </si>
  <si>
    <t xml:space="preserve"> Voricella</t>
  </si>
  <si>
    <t xml:space="preserve"> Scegno Vecchio</t>
  </si>
  <si>
    <t xml:space="preserve">Grotta Lucerna </t>
  </si>
  <si>
    <t>Grotta Sant’Angelo di Statte</t>
  </si>
  <si>
    <t>Buca del Cavallo</t>
  </si>
  <si>
    <t>Grotta delle Nove Casedde</t>
  </si>
  <si>
    <t>Grotta di Pilano</t>
  </si>
  <si>
    <t>Grotta delle Cento Camere</t>
  </si>
  <si>
    <t>Grotta di Recupero 1</t>
  </si>
  <si>
    <t>Grotta di  Recupero 2</t>
  </si>
  <si>
    <t>Grave di  Palesi</t>
  </si>
  <si>
    <t>Grave della Nzirra</t>
  </si>
  <si>
    <t>Grave La Cupa</t>
  </si>
  <si>
    <t>Caverna della Vitosa</t>
  </si>
  <si>
    <t>Grotta di Monte Tullio</t>
  </si>
  <si>
    <t>Abisso di Monte Tullio (Vocca du Ladrone)</t>
  </si>
  <si>
    <t>Grotta Arbusta</t>
  </si>
  <si>
    <t>Grotta di San Pietro</t>
  </si>
  <si>
    <t>Grotta Palumbo (dei Palumbi)</t>
  </si>
  <si>
    <t>Grotta  De Bellis</t>
  </si>
  <si>
    <t>Grave di  Domenico (San Domenico)</t>
  </si>
  <si>
    <t>Grotta Caprara (Caprara 1)</t>
  </si>
  <si>
    <t>Grotta San Folco</t>
  </si>
  <si>
    <t>Grotta dell’ Imbroglio</t>
  </si>
  <si>
    <t xml:space="preserve">Grotta dell’ Orco </t>
  </si>
  <si>
    <t>Grave del Parco della Noce</t>
  </si>
  <si>
    <t xml:space="preserve">Grotta della Mena </t>
  </si>
  <si>
    <t>Grotta dei Briganti (Grotta Cappiello)</t>
  </si>
  <si>
    <t>Grotta Castelli (Curtrizz’)</t>
  </si>
  <si>
    <t xml:space="preserve">Grave di Scardino </t>
  </si>
  <si>
    <t>Grave di  Mellitto</t>
  </si>
  <si>
    <t xml:space="preserve">Grotta di  Schianato </t>
  </si>
  <si>
    <t>Grotta Bianca (Impastorata)</t>
  </si>
  <si>
    <t>Grotta del Colombo</t>
  </si>
  <si>
    <t>Pulicchio di Pappalettere</t>
  </si>
  <si>
    <t>Voragine di  Monte Pagano</t>
  </si>
  <si>
    <t xml:space="preserve">Grotta di Chiancarello </t>
  </si>
  <si>
    <t>Grotta di Tiflis</t>
  </si>
  <si>
    <t>Grotta U’ Vicc’ (del Gallinaccio)</t>
  </si>
  <si>
    <t xml:space="preserve">Grave della Scoparella </t>
  </si>
  <si>
    <t>Grave di  San Vittore</t>
  </si>
  <si>
    <t>Grave della  Masseria Piano Padula</t>
  </si>
  <si>
    <t xml:space="preserve">Grave della Masseria Prreviticelli </t>
  </si>
  <si>
    <t>Grave della Masseria Tafuri (Mass. Tafone)</t>
  </si>
  <si>
    <t>Grotta del Mercante</t>
  </si>
  <si>
    <t>Grotta della Punta di Ripalta</t>
  </si>
  <si>
    <t xml:space="preserve"> Il Pulicchio</t>
  </si>
  <si>
    <t>Inghiottitoio della  Masseria Vallata</t>
  </si>
  <si>
    <t>Gfrotta della Masseria Grottone</t>
  </si>
  <si>
    <t xml:space="preserve">Grotta della Masseria Grottillo </t>
  </si>
  <si>
    <t xml:space="preserve"> La Grave (grave di Frà Gennaro)</t>
  </si>
  <si>
    <t>Grave della Villa Antonietta (Grave di Quasano)</t>
  </si>
  <si>
    <t>Grave  Ferratelle (di Jazzo Rosso) (la Riv’)</t>
  </si>
  <si>
    <t xml:space="preserve">Grotta del Lupo </t>
  </si>
  <si>
    <t>Grotta delle Stalattiti (Grotta S. Elia)</t>
  </si>
  <si>
    <t>Inghiottitoio della Masseria Ingiuria</t>
  </si>
  <si>
    <t>Grotta dei Passeri di Pozzo Vivo</t>
  </si>
  <si>
    <t xml:space="preserve">Grotta  Iazzo di Cristo </t>
  </si>
  <si>
    <t>Grotta nel Canale Gennarini</t>
  </si>
  <si>
    <t xml:space="preserve"> Le Grottelle 1</t>
  </si>
  <si>
    <t xml:space="preserve"> Le Grottelle 2</t>
  </si>
  <si>
    <t>Grotta di Calvi (S. Angelo)</t>
  </si>
  <si>
    <t>Grava di  Palla Palla (Grava di Stracciacristo)</t>
  </si>
  <si>
    <t>Grotta delle Ripe Rosse</t>
  </si>
  <si>
    <t>Grotta della Masseria Sorvo 1</t>
  </si>
  <si>
    <t>Grotta della Masseria Sorvo 2</t>
  </si>
  <si>
    <t>Grotta della Masseria Sorvo 3</t>
  </si>
  <si>
    <t>Grotta della Masseria San Giuseppe</t>
  </si>
  <si>
    <t>Grave della Torre del Vento</t>
  </si>
  <si>
    <t>Grotta della Lama Calambise</t>
  </si>
  <si>
    <t>Grotta San Sergio</t>
  </si>
  <si>
    <t>Grotta di  San Biagio</t>
  </si>
  <si>
    <t>Grotta della Valle di Vico</t>
  </si>
  <si>
    <t>Grotta di San Iorio</t>
  </si>
  <si>
    <t>Grotta del Convento (Grotta San Rocco)</t>
  </si>
  <si>
    <t>Grotta di Torre del Ponte 1</t>
  </si>
  <si>
    <t>Grotta di Torre del Ponte 2</t>
  </si>
  <si>
    <t>Grotta dello  Scoglio di Portonuovo</t>
  </si>
  <si>
    <t>Grotta della Fontana Vecchia</t>
  </si>
  <si>
    <t>Vora di Coppa delle Stelle</t>
  </si>
  <si>
    <t>Grava ad E Grava Grande</t>
  </si>
  <si>
    <t>Grotta ad ENE della Grava Grande</t>
  </si>
  <si>
    <t>Grotta di Punta Rossa</t>
  </si>
  <si>
    <t>Grottone Amore</t>
  </si>
  <si>
    <t xml:space="preserve">Grotta del Laghetto </t>
  </si>
  <si>
    <t>Grotta Campana 2</t>
  </si>
  <si>
    <t xml:space="preserve"> Abisso Basso</t>
  </si>
  <si>
    <t>Grave di Pezzolla</t>
  </si>
  <si>
    <t>Voteno del Milionario</t>
  </si>
  <si>
    <t>Grave della Masseria Tateo</t>
  </si>
  <si>
    <t>Grotta di Laureto</t>
  </si>
  <si>
    <t>Grotta della  Masseria Pentinelle</t>
  </si>
  <si>
    <t>Grotta della Masseria Tranese</t>
  </si>
  <si>
    <t>Grotta in Contrada Montecarbone</t>
  </si>
  <si>
    <t>Grotta di Torre Cintola</t>
  </si>
  <si>
    <t>Grotta nella Cala di Torre Cintola</t>
  </si>
  <si>
    <t>Grotta Santa Maria delle Grotte</t>
  </si>
  <si>
    <t>Grotticella Sant’Angelo</t>
  </si>
  <si>
    <t>Grotta Ovile del Parco della Signora</t>
  </si>
  <si>
    <t>Grotta della Masseria Lago Cupo</t>
  </si>
  <si>
    <t xml:space="preserve"> La Gravscedda (grave di Quasano)</t>
  </si>
  <si>
    <t>Grave della Masseria Bianco</t>
  </si>
  <si>
    <t>Gravicella dell’ Acquedotto 1</t>
  </si>
  <si>
    <t>Gravicella dell’ Acquedotto 2</t>
  </si>
  <si>
    <t>Gravicella dell’ Acquedotto 3</t>
  </si>
  <si>
    <t>Grotta del Fico</t>
  </si>
  <si>
    <t>Grotta Pozzatina</t>
  </si>
  <si>
    <t>Grava di Avetrana (la Grava Grande)</t>
  </si>
  <si>
    <t>Grotta del Cuoco</t>
  </si>
  <si>
    <t>Voragine di Palmo</t>
  </si>
  <si>
    <t>Grava Palombaro</t>
  </si>
  <si>
    <t>Grotta di Castiglione</t>
  </si>
  <si>
    <t>Grotta di Porto Cesario</t>
  </si>
  <si>
    <t>Grotta di Santo Isidoro</t>
  </si>
  <si>
    <t>Grotta U’ Luzzu</t>
  </si>
  <si>
    <t>Grotta di Santa Caterina</t>
  </si>
  <si>
    <t>Grotta San Mauro</t>
  </si>
  <si>
    <t>Grotta del Fico (Grotta dei Briganti)</t>
  </si>
  <si>
    <t>Grotta di Torre Suda</t>
  </si>
  <si>
    <t xml:space="preserve">Grotta della Madonna </t>
  </si>
  <si>
    <t>Grava della Madonna di Gallano (il Cupone)</t>
  </si>
  <si>
    <t>Grotta di Facciasquata</t>
  </si>
  <si>
    <t>Grave di Lizzano (Grave della Mass. Specchia Vecchia)</t>
  </si>
  <si>
    <t>Grotta di Lizzano (Grotta della Mass. Specchia Vecchia)</t>
  </si>
  <si>
    <t>Grotta del Capelvenere</t>
  </si>
  <si>
    <t>Grotta Carlo Cosma</t>
  </si>
  <si>
    <t>Grotta del Cavallo (Grotta delle Giumente)</t>
  </si>
  <si>
    <t>Grave  La Ora</t>
  </si>
  <si>
    <t>Grotta di Monte Vicoli</t>
  </si>
  <si>
    <t>Grave di Zizze</t>
  </si>
  <si>
    <t>Grotta preistorica di Monte Fellone</t>
  </si>
  <si>
    <t>Grotta Cipolliane</t>
  </si>
  <si>
    <t>Grotta della Madonna della Grotta</t>
  </si>
  <si>
    <t>Grotta dell’ Abbondanza 1</t>
  </si>
  <si>
    <t>Grotta dell’ Abbondanza 2</t>
  </si>
  <si>
    <t>Grotta dell’ Erba</t>
  </si>
  <si>
    <t>Caverna Sant’Angelo</t>
  </si>
  <si>
    <t>Grotta Torre dell’Orso</t>
  </si>
  <si>
    <t>Grotta Santa Maria della Grotta</t>
  </si>
  <si>
    <t>Grotta di Foggianuova</t>
  </si>
  <si>
    <t>Pozzo del Cane</t>
  </si>
  <si>
    <t>Grotta di Papa Ciro (Grotta del Duca)</t>
  </si>
  <si>
    <t>Grotta della Statale (grotta Orimini)</t>
  </si>
  <si>
    <t>Grotta di Monte Pizzuto</t>
  </si>
  <si>
    <t>Grotta San Giusto</t>
  </si>
  <si>
    <t>Grotta Masseria Iazzo (Wanda)</t>
  </si>
  <si>
    <t>Grotta Tagliamento</t>
  </si>
  <si>
    <t>Grotta Tre Buchi</t>
  </si>
  <si>
    <t>Caverna piccola Tre Buchi</t>
  </si>
  <si>
    <t>Grave del Convento</t>
  </si>
  <si>
    <t xml:space="preserve">Cunicolo del Fico </t>
  </si>
  <si>
    <t>Grotta Due Camini</t>
  </si>
  <si>
    <t>Grotta San Francesco</t>
  </si>
  <si>
    <t>Grotta Tre Ingressi</t>
  </si>
  <si>
    <t>Grotta della Spiaggetta</t>
  </si>
  <si>
    <t>Grotta La Donna</t>
  </si>
  <si>
    <t>Grotta Sant’Angelo</t>
  </si>
  <si>
    <t xml:space="preserve">Grotta della  Masseria la Grotta </t>
  </si>
  <si>
    <t>Grotta del Ciliegio Selvatico</t>
  </si>
  <si>
    <t>Grotta Valentini</t>
  </si>
  <si>
    <t>Grotta Le Macchie 1</t>
  </si>
  <si>
    <t>Grotta Le Macchie 2</t>
  </si>
  <si>
    <t>Grotta Le Macchie 3</t>
  </si>
  <si>
    <t>Grotticella Le Macchie</t>
  </si>
  <si>
    <t>Grotta del Muretto</t>
  </si>
  <si>
    <t>Grotta di Cala San Giovanni</t>
  </si>
  <si>
    <t>Grotta di Scizza 1</t>
  </si>
  <si>
    <t>Grotta di Scizza 2</t>
  </si>
  <si>
    <t>Grotta di Scizza 3</t>
  </si>
  <si>
    <t>Grotta di Punta Penna 1</t>
  </si>
  <si>
    <t>Grotta di Punta Penna 2</t>
  </si>
  <si>
    <t>Grotta di Fontanaviva</t>
  </si>
  <si>
    <t>Grotta La Doganiera (la Duanèra)</t>
  </si>
  <si>
    <t>Grotta della Masseria Farnarano Grande</t>
  </si>
  <si>
    <t>Grotticella di Compare Girolamo</t>
  </si>
  <si>
    <t>Grotta della Volpe</t>
  </si>
  <si>
    <t>Grotta del Polpo</t>
  </si>
  <si>
    <t>Grotta della Spina</t>
  </si>
  <si>
    <t>Grotta dell’ Uomo Morto (Grotta del Ciliegio Selvatico 2)</t>
  </si>
  <si>
    <t>Grotta di Torre Ripagnola</t>
  </si>
  <si>
    <t>Grotta De Stasi</t>
  </si>
  <si>
    <t>Grotta Corrente dei Giunchi</t>
  </si>
  <si>
    <t>Grave di Monte Pelosello</t>
  </si>
  <si>
    <t xml:space="preserve">Grotta del Garagnone </t>
  </si>
  <si>
    <t>Grotta Masseria del Garagnone 1</t>
  </si>
  <si>
    <t>Grotta Masseria del Garagnone 2</t>
  </si>
  <si>
    <t>Grotta Masseria del Garagnone 3</t>
  </si>
  <si>
    <t>Grotta  Masseria del Garagnone 4</t>
  </si>
  <si>
    <t>Grotticella Castello di Garagnone</t>
  </si>
  <si>
    <t>Grotta Mena dello Sciopero (Giobane)</t>
  </si>
  <si>
    <t>Grotticella della Masseria Ruggiero</t>
  </si>
  <si>
    <t>Grotta della Masseria Ruggiero</t>
  </si>
  <si>
    <t>Grotta Trentacani (dello Jazzo) (del Guano)</t>
  </si>
  <si>
    <t>Grotta Tramonte (Foggia dell’Albero)</t>
  </si>
  <si>
    <t>Grotta del Tesoro</t>
  </si>
  <si>
    <t>Grave delle Torri Riunite</t>
  </si>
  <si>
    <t>Grave in  Contrada Chiancarosa</t>
  </si>
  <si>
    <t>Grotta Masseria Papaperto</t>
  </si>
  <si>
    <t>Grotta De Miccolis</t>
  </si>
  <si>
    <t>Grave Tre Paduli</t>
  </si>
  <si>
    <t>Grotta di Montefarella</t>
  </si>
  <si>
    <t xml:space="preserve">Grave di Pantano </t>
  </si>
  <si>
    <t>Grotta Castel del Monte</t>
  </si>
  <si>
    <t>Grava di Agnoliddo</t>
  </si>
  <si>
    <t xml:space="preserve"> La Grava (grava di S. Spirito)(grava I Carpini)</t>
  </si>
  <si>
    <t>Grotta di Poggio Pastromele</t>
  </si>
  <si>
    <t>Grotta Vucacchia</t>
  </si>
  <si>
    <t>Grotta della Masseria Grottone 1</t>
  </si>
  <si>
    <t>Grotta della  Masseria Grottone 2</t>
  </si>
  <si>
    <t>Grotta della Sorgente San Francato</t>
  </si>
  <si>
    <t>Grotta del Melaino</t>
  </si>
  <si>
    <t>Grotta della Maddalena</t>
  </si>
  <si>
    <t>Grava del  Tommarone (inghiottitoio Pantano 1)</t>
  </si>
  <si>
    <t>Inghiottitoio di Pantano 2</t>
  </si>
  <si>
    <t>Grotta dell’ Inferno 1 (grotta Longa)</t>
  </si>
  <si>
    <t>Grotta dell’ Inferno 2 (grotta della Zingara)</t>
  </si>
  <si>
    <t xml:space="preserve"> Grotta Grande</t>
  </si>
  <si>
    <t>Grotta del Sorbo (riparo 1 Valle del Sorbo)</t>
  </si>
  <si>
    <t>Grotta della Madonna di Loreto</t>
  </si>
  <si>
    <t>Grotta Sbaccio</t>
  </si>
  <si>
    <t>Grotta Malpasso</t>
  </si>
  <si>
    <t>Grotta Rovisco (Due Occhi)</t>
  </si>
  <si>
    <t>Grotta  San Giuseppe</t>
  </si>
  <si>
    <t>Grotta Monte d’Elio 1</t>
  </si>
  <si>
    <t>Grotta Monte d’Elio 2</t>
  </si>
  <si>
    <t>Inghiottitoio di Pantano 3</t>
  </si>
  <si>
    <t>Grotta Sperlonga</t>
  </si>
  <si>
    <t>Grotta Gentile</t>
  </si>
  <si>
    <t>Grotta Tar di Lupo 1</t>
  </si>
  <si>
    <t>Grotta Tar di Lupo 2</t>
  </si>
  <si>
    <t>Grotta Tar di Lupo 3</t>
  </si>
  <si>
    <t>Grotta Papone</t>
  </si>
  <si>
    <t>Grotta Incoronata</t>
  </si>
  <si>
    <t>Grotta Sant’Antonio 1</t>
  </si>
  <si>
    <t>Grotta Sant’Antonio 2</t>
  </si>
  <si>
    <t>Grotta  Sant’Antonio 3</t>
  </si>
  <si>
    <t>Grotta Sant’Antonio 4</t>
  </si>
  <si>
    <t>Grotta Sant’Antonio 5</t>
  </si>
  <si>
    <t>Grotta Don Leonardo</t>
  </si>
  <si>
    <t>Grotta Gualano</t>
  </si>
  <si>
    <t>Grotta Guade</t>
  </si>
  <si>
    <t>Grotta Vignanotica</t>
  </si>
  <si>
    <t>Grava dell’ Uomo Morto (grava di Ciocca Carosa)</t>
  </si>
  <si>
    <t>Grotta La Femmina</t>
  </si>
  <si>
    <t>Grotta La Chianca</t>
  </si>
  <si>
    <t>Grotta Sfinalicchio</t>
  </si>
  <si>
    <t>Grotta di Pannunzio 1</t>
  </si>
  <si>
    <t>Grotta di Pannunzio 2</t>
  </si>
  <si>
    <t>Grotta Santiago</t>
  </si>
  <si>
    <t>Grotta Malaragna 1</t>
  </si>
  <si>
    <t>Grotta Malaragna 2</t>
  </si>
  <si>
    <t>Grotta Sospetta</t>
  </si>
  <si>
    <t>Grotta Macchiafina</t>
  </si>
  <si>
    <t>Grotta San Giuliano</t>
  </si>
  <si>
    <t>Grottone di Scialmarino</t>
  </si>
  <si>
    <t>Grotta  San Michele</t>
  </si>
  <si>
    <t>Grotta San Pellegrino</t>
  </si>
  <si>
    <t>Grotta  Santa Lucia</t>
  </si>
  <si>
    <t>Grotta di Sant’Anna</t>
  </si>
  <si>
    <t>Grotta Lia</t>
  </si>
  <si>
    <t>Grotta delle Arene Candide</t>
  </si>
  <si>
    <t>Grotta Piscopio</t>
  </si>
  <si>
    <t>Grotta del Puntone</t>
  </si>
  <si>
    <t>Grotta di Quatello 1</t>
  </si>
  <si>
    <t>Grotta di Quatello 2</t>
  </si>
  <si>
    <t>Grotta di Quatello 3</t>
  </si>
  <si>
    <t>Grotta della Masseria Gavone</t>
  </si>
  <si>
    <t>Grotta Santa Maria di Merino (Caprarizza)</t>
  </si>
  <si>
    <t>Grotta San Martino</t>
  </si>
  <si>
    <t>Grotta Il Grottone</t>
  </si>
  <si>
    <t xml:space="preserve">Grava di  Mannarella </t>
  </si>
  <si>
    <t>Antro di Diomede (grotta Testa di Morto o del Teschio)</t>
  </si>
  <si>
    <t xml:space="preserve">Grotta del Ferrario </t>
  </si>
  <si>
    <t>Grotta Baresella (S. Nicola Imbuti-Stefania-Sbarrone)</t>
  </si>
  <si>
    <t>Grotta della Stanza (Grotta del Leone)(Grotta delle Murge Primaiole 1)</t>
  </si>
  <si>
    <t>Grotta del Piatto (Grotta delle Murge Primaiole 2)</t>
  </si>
  <si>
    <t>Grotta delle Murge Primaiole (del Corvo Imperiale) (Trabucco delle Murge Primaiole)</t>
  </si>
  <si>
    <t>Grotta Troiano (Tojrano)</t>
  </si>
  <si>
    <t>Grotta Palude di Sfinale</t>
  </si>
  <si>
    <t>Grotta  Molinella</t>
  </si>
  <si>
    <t>Grotta dei Carri</t>
  </si>
  <si>
    <t>Grava di Fonnetto</t>
  </si>
  <si>
    <t>Grava di Monte Ceraso (Vora in Settore 33T)</t>
  </si>
  <si>
    <t>Pozzo di Valle Arcara</t>
  </si>
  <si>
    <t>Grava della Piscina Majuri (grava di Malanotte)</t>
  </si>
  <si>
    <t>Grava di Piano Canale</t>
  </si>
  <si>
    <t>Grotta al Km 3 San Marco-Sannicandro (grotta Oliva)</t>
  </si>
  <si>
    <t>Grotta San Francesco (delle Travi)</t>
  </si>
  <si>
    <t>Grotta San Pietro</t>
  </si>
  <si>
    <t>Grotta Drisiglia (Intersiglia)</t>
  </si>
  <si>
    <t>Grottone La Palummara</t>
  </si>
  <si>
    <t>Grotta La Palummara1</t>
  </si>
  <si>
    <t>Grotta La Palummara 2</t>
  </si>
  <si>
    <t>Grotta La Palummara 3</t>
  </si>
  <si>
    <t>Grotta  La Palummara 4</t>
  </si>
  <si>
    <t>Grotta  La Palummara 5</t>
  </si>
  <si>
    <t>Grotta del Faro di Sant’Eufemia</t>
  </si>
  <si>
    <t>Grotta Sorgente di Torre del Ponte</t>
  </si>
  <si>
    <t>Grotticella di Torre del Ponte</t>
  </si>
  <si>
    <t>Grotta Palombara</t>
  </si>
  <si>
    <t>Grotta Pippola</t>
  </si>
  <si>
    <t>Grotticella fuori le Mura</t>
  </si>
  <si>
    <t>Grotta delle Meduse</t>
  </si>
  <si>
    <t>Grotta della Zavorra</t>
  </si>
  <si>
    <t>Grotta delle Maree</t>
  </si>
  <si>
    <t>Grotta Sorrentino</t>
  </si>
  <si>
    <t>Grotta Bittone</t>
  </si>
  <si>
    <t xml:space="preserve">Grotta di Cala Matano </t>
  </si>
  <si>
    <t>Sifone Due Sbocchi (del Respiro)</t>
  </si>
  <si>
    <t>Grotta Masai</t>
  </si>
  <si>
    <t>Grotticella del Canotto</t>
  </si>
  <si>
    <t>Grotta dello Straccione</t>
  </si>
  <si>
    <t>Grottone Alto</t>
  </si>
  <si>
    <t>Grotta del Cafone</t>
  </si>
  <si>
    <t>Grotta della Pecora</t>
  </si>
  <si>
    <t>Grotta dell’ Elefante</t>
  </si>
  <si>
    <t>Grotta delle Arene (Grotta della Spiaggia)</t>
  </si>
  <si>
    <t>Buco Bellavista 1</t>
  </si>
  <si>
    <t>Buco Bellavista 2</t>
  </si>
  <si>
    <t>Grotta dei Gabbiani</t>
  </si>
  <si>
    <t>Grotta del Falconetto</t>
  </si>
  <si>
    <t>Grotta Nera (Grava Madonna di Cristo-Grotta dei Briganti)</t>
  </si>
  <si>
    <t>Grotta dell’ Impisu</t>
  </si>
  <si>
    <t>Grotta della Sirena</t>
  </si>
  <si>
    <t>Grotta dei Lucernai</t>
  </si>
  <si>
    <t>Grotta delle Vedove</t>
  </si>
  <si>
    <t>Grotta dei Malati</t>
  </si>
  <si>
    <t>Grava dell’ Agrifoglio</t>
  </si>
  <si>
    <t xml:space="preserve">Grotta di Coppa di Mezzo </t>
  </si>
  <si>
    <t>Grava del Purgatorio</t>
  </si>
  <si>
    <t xml:space="preserve">Grotta delle Rondini </t>
  </si>
  <si>
    <t>Grava di Veda dell’Aino</t>
  </si>
  <si>
    <t>Grava di Pozzo Lombardo</t>
  </si>
  <si>
    <t>Grotta di  Valle del Tesoro 1</t>
  </si>
  <si>
    <t>Grotta di Valle del Tesoro 2</t>
  </si>
  <si>
    <t>Grava di Marianno</t>
  </si>
  <si>
    <t>Grotta della Madonna</t>
  </si>
  <si>
    <t>Grotta delle Ossa</t>
  </si>
  <si>
    <t>Grotta sotto la Diaclasi</t>
  </si>
  <si>
    <t xml:space="preserve">Grotta della Greppia </t>
  </si>
  <si>
    <t>Grotta fra Greppia e Diaclasi</t>
  </si>
  <si>
    <t>Grotticella del Caimano</t>
  </si>
  <si>
    <t>Grotta della Pergola</t>
  </si>
  <si>
    <t>Grotta Quadra</t>
  </si>
  <si>
    <t>Grotta grande San Felice</t>
  </si>
  <si>
    <t>Grotticella  San Felice</t>
  </si>
  <si>
    <t>Grotta della Cala E San Felice</t>
  </si>
  <si>
    <t>Grotta Testa del Gargano 1</t>
  </si>
  <si>
    <t>Grotta Due Ingressi</t>
  </si>
  <si>
    <t>Grotta  Campana</t>
  </si>
  <si>
    <t>Grotta del Kanyon</t>
  </si>
  <si>
    <t>Grotta del Pilastro</t>
  </si>
  <si>
    <t>Grotta Testa del Gargano 2</t>
  </si>
  <si>
    <t>Grotta Testa del Gargano 3</t>
  </si>
  <si>
    <t>Antro dei Rondoni</t>
  </si>
  <si>
    <t>Grotta Sfondata Grande</t>
  </si>
  <si>
    <t>Grotta di Campi 1</t>
  </si>
  <si>
    <t>Grotta Sfondata Piccola</t>
  </si>
  <si>
    <t>Grotta delle Streghe (grotta Striata)</t>
  </si>
  <si>
    <t>Grotta in Fondo Donatacci</t>
  </si>
  <si>
    <t>Grava di Chiancata la Cerasa</t>
  </si>
  <si>
    <t>Grava di Parco Varna</t>
  </si>
  <si>
    <t>Grava di Castedde Ficcate</t>
  </si>
  <si>
    <t>Grava di Monte Calvo</t>
  </si>
  <si>
    <t>Grava della Faglia di Monte Calvello</t>
  </si>
  <si>
    <t>Capovento di  Piscina del Carmine</t>
  </si>
  <si>
    <t>Grava di Iazzo Brasciola</t>
  </si>
  <si>
    <t>Grava del Belvedere (grotta delle Chiancate)</t>
  </si>
  <si>
    <t>Grava di Piscina del Giudice</t>
  </si>
  <si>
    <t xml:space="preserve">Grotticella del Meandro </t>
  </si>
  <si>
    <t>Grava di Coppa del Cafone</t>
  </si>
  <si>
    <t>Grava di Savina</t>
  </si>
  <si>
    <t>Grava di  Coppa Pesce</t>
  </si>
  <si>
    <t>Grotta de la Guardia</t>
  </si>
  <si>
    <t xml:space="preserve">Buco del  Boschetto </t>
  </si>
  <si>
    <t>Grotta di Sacchitedde</t>
  </si>
  <si>
    <t>Grotta Verde</t>
  </si>
  <si>
    <t>Grotta d’ Interstrato</t>
  </si>
  <si>
    <t>Grava di Porco</t>
  </si>
  <si>
    <t>Grotta del Monaco</t>
  </si>
  <si>
    <t>Grotta di Valle Trimitosi</t>
  </si>
  <si>
    <t>Grotta dei Mammelloni</t>
  </si>
  <si>
    <t>Grotta di Cacciavia</t>
  </si>
  <si>
    <t>Grotta di Valle Palumbo</t>
  </si>
  <si>
    <t>Grotta di Valle Masselli</t>
  </si>
  <si>
    <t xml:space="preserve"> La Palummara di Valle Inferno</t>
  </si>
  <si>
    <t>Grotta del Brigante di Valle Inferno</t>
  </si>
  <si>
    <t>Grotta Iazzo Valle Inferno</t>
  </si>
  <si>
    <t>Grotta del  Sorbo</t>
  </si>
  <si>
    <t xml:space="preserve">Grotta grande del Sorbo </t>
  </si>
  <si>
    <t>Grotta  Valle del Sorbo 2</t>
  </si>
  <si>
    <t>Grotta Briganti</t>
  </si>
  <si>
    <t>Grotta di Valle Granara</t>
  </si>
  <si>
    <t>Buco di Valle Granara</t>
  </si>
  <si>
    <t>Grottone di Valle Granara</t>
  </si>
  <si>
    <t xml:space="preserve">Sfisca del Castello </t>
  </si>
  <si>
    <t>Grotta Carlantonio</t>
  </si>
  <si>
    <t>Inghiottitoio della Masseria Lagacchione</t>
  </si>
  <si>
    <t>Grotta Masseria La Grotta</t>
  </si>
  <si>
    <t>Grotticella  Masseria La Grotta</t>
  </si>
  <si>
    <t>Grotta del Geko</t>
  </si>
  <si>
    <t>Inghiottitoio di Chiancafreddo</t>
  </si>
  <si>
    <t>Grave del Campo Sportivo</t>
  </si>
  <si>
    <t>Caverneta Parco Signori</t>
  </si>
  <si>
    <t>Grotta Masseria Ronca</t>
  </si>
  <si>
    <t>Grave Masseria Pinto</t>
  </si>
  <si>
    <t>Grotta di Marchione</t>
  </si>
  <si>
    <t>Grotta della Masseria Torre Moscia</t>
  </si>
  <si>
    <t>Grotta  Mai Sia (Maiseye)</t>
  </si>
  <si>
    <t>Grave di  Spinale di Porco</t>
  </si>
  <si>
    <t>Grotta Monte Castel Pagano</t>
  </si>
  <si>
    <t>Grotta Masseria Pace</t>
  </si>
  <si>
    <t>Grotta del Lamone</t>
  </si>
  <si>
    <t>Grotta Gabriele</t>
  </si>
  <si>
    <t>Grotta Pellegrino</t>
  </si>
  <si>
    <t>Grotta della Madonna della Catena</t>
  </si>
  <si>
    <t>Grave Don Donato</t>
  </si>
  <si>
    <t>Grotta Santa Caterina</t>
  </si>
  <si>
    <t>Grotta Santa Caterina 2</t>
  </si>
  <si>
    <t>Grotta Chiar di Luna</t>
  </si>
  <si>
    <t>Grotta della Punta del Ciuccio</t>
  </si>
  <si>
    <t>Grotta L’Eremita (Le Grottelle 1)</t>
  </si>
  <si>
    <t>Grotta L’Eremita 2 (Le Grottelle 2)</t>
  </si>
  <si>
    <t>Grotta cunicolo di Torre Incine</t>
  </si>
  <si>
    <t>Grotta delle Sirene 2</t>
  </si>
  <si>
    <t>Grotta delle Sirene</t>
  </si>
  <si>
    <t>Grotta delle Sirene 3</t>
  </si>
  <si>
    <t>Riparo del Ciottolo Inciso</t>
  </si>
  <si>
    <t>Grotta del Ciottolo Inciso</t>
  </si>
  <si>
    <t>Grotta delle Nicchie</t>
  </si>
  <si>
    <t xml:space="preserve">Grotta Pacchi </t>
  </si>
  <si>
    <t>Grottone Corvino</t>
  </si>
  <si>
    <t>Grotta Cala Corvino 2</t>
  </si>
  <si>
    <t>Grotta dello Stambecco</t>
  </si>
  <si>
    <t>Grotta Migliorini</t>
  </si>
  <si>
    <t>Grotta Mazda</t>
  </si>
  <si>
    <t>Grotta Masseria Pastore 1</t>
  </si>
  <si>
    <t>Grotta Masseria Pastore 2</t>
  </si>
  <si>
    <t>Grotta Tarso</t>
  </si>
  <si>
    <t>Grave Case Nuove</t>
  </si>
  <si>
    <t xml:space="preserve"> Foiba Anelli</t>
  </si>
  <si>
    <t>Grava Masseria Povera Vita (Orofino A.)</t>
  </si>
  <si>
    <t>Grava dell’ Edera</t>
  </si>
  <si>
    <t>Grava Lama di Mesola</t>
  </si>
  <si>
    <t>Inghiottitoio  Tre Carri (Grave Mass. Giustino)</t>
  </si>
  <si>
    <t>Grave di Torre Abbondanza</t>
  </si>
  <si>
    <t>Grotticella di Monte San Magno</t>
  </si>
  <si>
    <t>Grotta di Monte San Magno</t>
  </si>
  <si>
    <t>Grotta Torre Santa Sabina</t>
  </si>
  <si>
    <t>Grotta Masseria Karusio</t>
  </si>
  <si>
    <t>Grotta della Cantoniera</t>
  </si>
  <si>
    <t>Grave del Pulo</t>
  </si>
  <si>
    <t>Grotta di Rigio (Quinto Ennio)</t>
  </si>
  <si>
    <t>Grotta del Frantoio</t>
  </si>
  <si>
    <t>Grotta Sorgente Chiar di Luna</t>
  </si>
  <si>
    <t>Grotta del Doppio Ponte</t>
  </si>
  <si>
    <t>Grotta della Foca 2</t>
  </si>
  <si>
    <t>Grotta dei Fidanzati</t>
  </si>
  <si>
    <t>Grotta del Pulo 1</t>
  </si>
  <si>
    <t>Grotticella di Pozzovivo (grotta dei Passeri di Pozzovivo)</t>
  </si>
  <si>
    <t>Grotta Frascina</t>
  </si>
  <si>
    <t>Pertuso di Rafaniedd’</t>
  </si>
  <si>
    <t>Grotta di Santa Barbera</t>
  </si>
  <si>
    <t>Grotticella delle Concrezioni (Grotta Porto Paradiso)</t>
  </si>
  <si>
    <t>Antro del Macello</t>
  </si>
  <si>
    <t>Grotta Testa di Morto</t>
  </si>
  <si>
    <t>Grotta San Lorenzo (in Contrada Crocifisso)</t>
  </si>
  <si>
    <t>Grotticella di Torre Moscia (Rosa Salamida)</t>
  </si>
  <si>
    <t>Grotta di Torre Moscia (Rosa Salamida)</t>
  </si>
  <si>
    <t>Inghiottitoio Calcare di Gatti</t>
  </si>
  <si>
    <t>grotta Sant’Angelo (Sant’Angelo in Criptis)</t>
  </si>
  <si>
    <t>Grotta della  Tumarola</t>
  </si>
  <si>
    <t>Grotta degli Ulivi</t>
  </si>
  <si>
    <t>Grotta dei Salti</t>
  </si>
  <si>
    <t>Grava in Contrada Villanova</t>
  </si>
  <si>
    <t>Grotticella di Sella</t>
  </si>
  <si>
    <t>Grotta del Naturista</t>
  </si>
  <si>
    <t>Grotta del Naturista 2</t>
  </si>
  <si>
    <t>Capovento delle Monache (capovento della Ferrovia)</t>
  </si>
  <si>
    <t>Grotta Laceduzza</t>
  </si>
  <si>
    <t>Grotta di Mesto Donato</t>
  </si>
  <si>
    <t>Grotta di Parco della Vigna (Grotta Rudnichi 1)</t>
  </si>
  <si>
    <t>Grotta della Breccia (Grotta Rudnichi 2)</t>
  </si>
  <si>
    <t>Grotta dell’ Ottavo chilometro</t>
  </si>
  <si>
    <t>Grotta Mistriosa</t>
  </si>
  <si>
    <t>Grotta del Paddone</t>
  </si>
  <si>
    <t>Grotta Fiascone</t>
  </si>
  <si>
    <t>Grotta del Tasso</t>
  </si>
  <si>
    <t>Grotta di Facciasquata 2</t>
  </si>
  <si>
    <t>Grotta del Vuolo (grotta dell’Edera)</t>
  </si>
  <si>
    <t>Grotta di Corneto</t>
  </si>
  <si>
    <t>Grotta di Caronte (Grotta Salvatore di Mattina)</t>
  </si>
  <si>
    <t>Grotta di Porto Badisco (grotta dei Cervi) (grotta di Enea)</t>
  </si>
  <si>
    <t>Grotta dei Briganti (grotta Funeraria)</t>
  </si>
  <si>
    <t>Grotta della  Legna Buca delle Donne PU 1545 ?</t>
  </si>
  <si>
    <t>Grotta del Mammino</t>
  </si>
  <si>
    <t>Antro di Porto Badisco (grotta Salinaci)</t>
  </si>
  <si>
    <t>Vora di Minervino</t>
  </si>
  <si>
    <t>Riparo Torre Sant’Emiliano</t>
  </si>
  <si>
    <t>Grotta di Sant’Emiliano</t>
  </si>
  <si>
    <t>Grotta Torre del Serpe</t>
  </si>
  <si>
    <t>Grotta dell’ Orto 1</t>
  </si>
  <si>
    <t>Grotta dell’ Orto 2</t>
  </si>
  <si>
    <t>Grotta di Mastefina</t>
  </si>
  <si>
    <t>Grotta Sulfurara</t>
  </si>
  <si>
    <t>Canale dei Piccioni (canale dei Ciristoi)</t>
  </si>
  <si>
    <t>Grotta del Conte</t>
  </si>
  <si>
    <t>Grotta Marina di Ferronzo</t>
  </si>
  <si>
    <t>Grotta La Botte</t>
  </si>
  <si>
    <t>Grotta delle Marmitte</t>
  </si>
  <si>
    <t>Grotta di Torre Sasso</t>
  </si>
  <si>
    <t>Grotta Sfondata</t>
  </si>
  <si>
    <t>Grotta delle Conchiglie</t>
  </si>
  <si>
    <t>Grotta delle Pupe</t>
  </si>
  <si>
    <t>Grotta del Carmine</t>
  </si>
  <si>
    <t>Grotta La Serra 1</t>
  </si>
  <si>
    <t>Grotta La Serra 2</t>
  </si>
  <si>
    <t>Grotta Santa Lucia</t>
  </si>
  <si>
    <t>Grotta Capo San Gregorio</t>
  </si>
  <si>
    <t>Grotta di Terradico (Antro di Terradico)</t>
  </si>
  <si>
    <t xml:space="preserve">Fenditura di Terradico </t>
  </si>
  <si>
    <t>Grotta Inargentata</t>
  </si>
  <si>
    <t>Grotta Adorata</t>
  </si>
  <si>
    <t>Grotta Rose e Laghetti (Orto Cupo)</t>
  </si>
  <si>
    <t>Grotta Pizzimmafaru</t>
  </si>
  <si>
    <t>Grotta della Madonna (della Cappella)</t>
  </si>
  <si>
    <t>Grotta di Novaglie</t>
  </si>
  <si>
    <t>Grotta Viola</t>
  </si>
  <si>
    <t>Grotta del Sifone (grotta della Guardiola A)</t>
  </si>
  <si>
    <t>Grotta Mizar</t>
  </si>
  <si>
    <t>Grotta Marina le Cipolliane</t>
  </si>
  <si>
    <t xml:space="preserve"> Le Prazziche di sotto</t>
  </si>
  <si>
    <t xml:space="preserve"> Le Prazziche di Sopra</t>
  </si>
  <si>
    <t>Grotta dei Moscerini</t>
  </si>
  <si>
    <t>Grotta dei Conigli</t>
  </si>
  <si>
    <t>Grotta Il Ciolo (di Ciolo)</t>
  </si>
  <si>
    <t>Grotta Aspra (L’Aspra)</t>
  </si>
  <si>
    <t>Grotta la Fenditura</t>
  </si>
  <si>
    <t>Grotta Palombara 2</t>
  </si>
  <si>
    <t>Grotta del Rospo</t>
  </si>
  <si>
    <t>Grotta Giustino</t>
  </si>
  <si>
    <t>Grotta di Poggiardo</t>
  </si>
  <si>
    <t>Caverna degli Angeli</t>
  </si>
  <si>
    <t>Grotta Madonna della Serra</t>
  </si>
  <si>
    <t>Inghiottitoio di Monte Vergine</t>
  </si>
  <si>
    <t>Grotta di  Parabita (grotta delle Veneri)</t>
  </si>
  <si>
    <t>Grotta San Riori</t>
  </si>
  <si>
    <t>Complesso Ignazio Spagnolo (grotta della Lupa)</t>
  </si>
  <si>
    <t>Grotta Marisi (Alimini 1)</t>
  </si>
  <si>
    <t>Grotta Francesco (Alimiini 2)</t>
  </si>
  <si>
    <t>Grotta Raffaele (Alimini 3)</t>
  </si>
  <si>
    <t>Grotta Sacara (Alimini 4)</t>
  </si>
  <si>
    <t>Grotta del Bosco (Grotta Alimini 5)</t>
  </si>
  <si>
    <t>Grotta Antonio (Alimini 6)</t>
  </si>
  <si>
    <t>Caverna Cortida</t>
  </si>
  <si>
    <t>Grotta della Tana (Furchiu di Zappa)</t>
  </si>
  <si>
    <t>Grotta Mario Bernardini (Santa Margherita)</t>
  </si>
  <si>
    <t>Riparo Torre dell’Alto</t>
  </si>
  <si>
    <t>Grotta  Torre Santa Caterina</t>
  </si>
  <si>
    <t>Grotta centrale Baia Uluzzo</t>
  </si>
  <si>
    <t>Grotta settentrionale Baia Uluzzo</t>
  </si>
  <si>
    <t>Vora di Fulcignano</t>
  </si>
  <si>
    <t>Vora di Sanarica</t>
  </si>
  <si>
    <t>Ripari gli Archi</t>
  </si>
  <si>
    <t>Vora in Bosco Lopez</t>
  </si>
  <si>
    <t>Vora Fontana di Ortensio</t>
  </si>
  <si>
    <t>Grotta Titti</t>
  </si>
  <si>
    <t>Grotta Ciardo</t>
  </si>
  <si>
    <t>Grotta Porcinara</t>
  </si>
  <si>
    <t xml:space="preserve">Inghiottitoio Piletti </t>
  </si>
  <si>
    <t>Grotta Occhi Chiusi</t>
  </si>
  <si>
    <t>Grotta del Crocifisso</t>
  </si>
  <si>
    <t>Grotta del Focone</t>
  </si>
  <si>
    <t>Grotta di Castiglione 1980</t>
  </si>
  <si>
    <t>Grotta delle Corvine</t>
  </si>
  <si>
    <t>Grotta Luigino Marras</t>
  </si>
  <si>
    <t>Grotta della Scure</t>
  </si>
  <si>
    <t>Grotta di Santa Cesarea</t>
  </si>
  <si>
    <t>Grotta Donna Lucrezia</t>
  </si>
  <si>
    <t>Grotta Roversi (della Cala Santa Caterina)</t>
  </si>
  <si>
    <t>Grotta del Nisco</t>
  </si>
  <si>
    <t xml:space="preserve"> Santuario Santa Maria degli Angeli</t>
  </si>
  <si>
    <t>Grotta della Vetrina (grotta del Tesoro)</t>
  </si>
  <si>
    <t xml:space="preserve">Inghiottitoio del Trullo </t>
  </si>
  <si>
    <t>Grave Ricciardelli</t>
  </si>
  <si>
    <t>Grotta Lama di Balice</t>
  </si>
  <si>
    <t>Grotticella San Pellegrino</t>
  </si>
  <si>
    <t xml:space="preserve">Grotta Nardulli </t>
  </si>
  <si>
    <t>Grotta Scozia</t>
  </si>
  <si>
    <t xml:space="preserve">Grotta del  Lume </t>
  </si>
  <si>
    <t>Grotta del Ponte Romano (grotta della Lama)</t>
  </si>
  <si>
    <t>Grotta la Pitrizza (grotta del Pertusillo)</t>
  </si>
  <si>
    <t>Grave Fognatura</t>
  </si>
  <si>
    <t>Grotta sulla Via Appia</t>
  </si>
  <si>
    <t>Grotta Morelli</t>
  </si>
  <si>
    <t>Grotta Morelli 2 (grotta del Gatto Selvatico) (grotta Marieddu)</t>
  </si>
  <si>
    <t>Grotta Masseria Iannuzzo 1</t>
  </si>
  <si>
    <t>Inghiottitoio Santa Maria</t>
  </si>
  <si>
    <t>Grotta di Santa Candida</t>
  </si>
  <si>
    <t>Buco Milano</t>
  </si>
  <si>
    <t>Grotta Altilia (sin.Grotta Archeoclub)</t>
  </si>
  <si>
    <t xml:space="preserve"> Valle Trimena</t>
  </si>
  <si>
    <t>Grotta Paradiso 1</t>
  </si>
  <si>
    <t xml:space="preserve">Inghiottitoio della Masseria Chirurgo </t>
  </si>
  <si>
    <t>Grotta Talpullo</t>
  </si>
  <si>
    <t>Grotta Lanzo</t>
  </si>
  <si>
    <t>Capovento Giacchetta</t>
  </si>
  <si>
    <t xml:space="preserve">Grotta di Montalbano </t>
  </si>
  <si>
    <t>Grotta Russoli (Grotta di Crispiano)</t>
  </si>
  <si>
    <t>Buco dell’ Omo</t>
  </si>
  <si>
    <t>Riparo Voccole</t>
  </si>
  <si>
    <t>Grotta Sant’Angelo (Franzullo)</t>
  </si>
  <si>
    <t>Riparo Tagliente (Il Cupone)</t>
  </si>
  <si>
    <t>Grotta Comiteo</t>
  </si>
  <si>
    <t xml:space="preserve"> La Grotta</t>
  </si>
  <si>
    <t>Grotta Carbonico</t>
  </si>
  <si>
    <t>Pozzo della Cava</t>
  </si>
  <si>
    <t>Pozzo Monti di Martina</t>
  </si>
  <si>
    <t>Grotta Masseria Casino</t>
  </si>
  <si>
    <t>Grotta Cupina</t>
  </si>
  <si>
    <t>Inghiottitoio Rossini</t>
  </si>
  <si>
    <t>Grotta Masseria Mangiato</t>
  </si>
  <si>
    <t>Grotta Masseria Monte Ilario</t>
  </si>
  <si>
    <t>Grotta di Lamia Nuova</t>
  </si>
  <si>
    <t>Grotta Masseria Orimini</t>
  </si>
  <si>
    <t>Pozzo di Casalluddo</t>
  </si>
  <si>
    <t>Grotta Masseria le Croci 1</t>
  </si>
  <si>
    <t>Grotta Masseria le Croci 2</t>
  </si>
  <si>
    <t>Riparo del Vuolo 1</t>
  </si>
  <si>
    <t xml:space="preserve">Grotta delle Ossa </t>
  </si>
  <si>
    <t>Grotta Crispieri</t>
  </si>
  <si>
    <t>Grotta Acito</t>
  </si>
  <si>
    <t>Grotta Parchitello</t>
  </si>
  <si>
    <t>Grotta Fusella 1</t>
  </si>
  <si>
    <t>Grotta Fusella 2</t>
  </si>
  <si>
    <t>Grotta Fusella 3</t>
  </si>
  <si>
    <t xml:space="preserve">Grotta degli Archi </t>
  </si>
  <si>
    <t>Cpmplesso in loc. Madonna Grottole</t>
  </si>
  <si>
    <t>Grotta sotto l’ Abbazia di San Vito</t>
  </si>
  <si>
    <t>Grotta Piana</t>
  </si>
  <si>
    <t>Grotta sotto Bastione di Santo Stefano</t>
  </si>
  <si>
    <t>Grotta Pietropaolo</t>
  </si>
  <si>
    <t>Grotta sotto Favale</t>
  </si>
  <si>
    <t>Grottone a Cala Paura</t>
  </si>
  <si>
    <t>Grotta dell’ Inchianata</t>
  </si>
  <si>
    <t>Grotta Serafino</t>
  </si>
  <si>
    <t>Grotta la Mantia</t>
  </si>
  <si>
    <t>Grotta dello Strapiombo</t>
  </si>
  <si>
    <t>Grotta Macina</t>
  </si>
  <si>
    <t>Caverna dei Solchi</t>
  </si>
  <si>
    <t>Grotta San Marco 1</t>
  </si>
  <si>
    <t>Grotta San Marco 2</t>
  </si>
  <si>
    <t>Grotta San Marco 3</t>
  </si>
  <si>
    <t>Grotta San Marco 4 (del Fico Selvatico)</t>
  </si>
  <si>
    <t>Grotta San Marco 5</t>
  </si>
  <si>
    <t>Grotta San Marco 6 (grotticella sotto la Strada)</t>
  </si>
  <si>
    <t>Pozzo Vozzello Vecchio</t>
  </si>
  <si>
    <t>Grotta Monte del Forno 1</t>
  </si>
  <si>
    <t>Grotta Monte del Forno 2</t>
  </si>
  <si>
    <t>Grotta Monte del Forno 3</t>
  </si>
  <si>
    <t>Grotta Stabile</t>
  </si>
  <si>
    <t>Grotta di Monte d’Oro</t>
  </si>
  <si>
    <t>Caverna Coppola (Caverna Preistorica di Coppola)</t>
  </si>
  <si>
    <t>Grotta Scagno</t>
  </si>
  <si>
    <t>Grotta Piccoli 1</t>
  </si>
  <si>
    <t>Grotta  Piccoli 2</t>
  </si>
  <si>
    <t>Pozzo Parco di Russano</t>
  </si>
  <si>
    <t>Grotta del Vuolo 2</t>
  </si>
  <si>
    <t>Riparo del Vuolo 2</t>
  </si>
  <si>
    <t>Riparo del Vuolo 3</t>
  </si>
  <si>
    <t>Riparo del Vuolo 4</t>
  </si>
  <si>
    <t>Grotta Varcaturo</t>
  </si>
  <si>
    <t>Grotta  Abate Amato</t>
  </si>
  <si>
    <t>Grotta  Corno della Strega</t>
  </si>
  <si>
    <t>Grotta del Vuolo 5</t>
  </si>
  <si>
    <t>Grotta del Vuolo 6</t>
  </si>
  <si>
    <t>Grotta del Vuolo 7</t>
  </si>
  <si>
    <t>Pozzo Pianelle</t>
  </si>
  <si>
    <t>Capovento di Franzullo</t>
  </si>
  <si>
    <t>Grotta Trazzonara (Khiria)</t>
  </si>
  <si>
    <t>Grotta Bax 1</t>
  </si>
  <si>
    <t>Grotta Bax 2</t>
  </si>
  <si>
    <t>Grotta  Masseria Sabbioni 1</t>
  </si>
  <si>
    <t>Grotta Masseria Sabbioni 2</t>
  </si>
  <si>
    <t>Grotta Masseria Sabbioni 3</t>
  </si>
  <si>
    <t>Grotta del  Cervo</t>
  </si>
  <si>
    <t>Grotta dell Edera</t>
  </si>
  <si>
    <t>Inghiottitoio di Cassano (grava Giustino)</t>
  </si>
  <si>
    <t>Grotta Albero di Sole (Cortella) (La Grottella)</t>
  </si>
  <si>
    <t>Grotta Nostra Famiglia</t>
  </si>
  <si>
    <t>Grotta Zaccaria</t>
  </si>
  <si>
    <t>Grotta Trappedo de lo Borromuto</t>
  </si>
  <si>
    <t>Gotta Lupicchio</t>
  </si>
  <si>
    <t>Grotta Melonia</t>
  </si>
  <si>
    <t>Grotta Taras</t>
  </si>
  <si>
    <t>Grotta Corame</t>
  </si>
  <si>
    <t>Pozzo di Torre Moscia</t>
  </si>
  <si>
    <t>Grotta Marraffa</t>
  </si>
  <si>
    <t>Grotta dei Grilli</t>
  </si>
  <si>
    <t>Grotta Abate Nicola</t>
  </si>
  <si>
    <t>Grotta  Olmo</t>
  </si>
  <si>
    <t>Grotta Masseria Sant’Anna</t>
  </si>
  <si>
    <t>Grotta di Fedele Grande (grotta del Cavaddone)</t>
  </si>
  <si>
    <t>Pozzo Alfieri</t>
  </si>
  <si>
    <t>Vora dell’ Olmo</t>
  </si>
  <si>
    <t>Grotta di Lupoli (grotta Monti di Lupoli) (grotta di Cantalupi)</t>
  </si>
  <si>
    <t>Grotta Ligorio</t>
  </si>
  <si>
    <t xml:space="preserve">Grotta di Santa </t>
  </si>
  <si>
    <t>Grotticella della Masseria Coppola</t>
  </si>
  <si>
    <t>Grotta Nera</t>
  </si>
  <si>
    <t>Grotta di San Domenico è la pu 1513</t>
  </si>
  <si>
    <t>Grotta di Piette Palombo1</t>
  </si>
  <si>
    <t>Grotta di  Piette Palombo 2 (grotta del Diavolo) (Condotta Pozzo Palumbo)</t>
  </si>
  <si>
    <t>Grottina N del Sanatorio 1</t>
  </si>
  <si>
    <t>Grottina N del Santuario 2</t>
  </si>
  <si>
    <t>Grottina N del Sanatorio 3</t>
  </si>
  <si>
    <t>Grottina N del Sanatorio 4</t>
  </si>
  <si>
    <t xml:space="preserve">Grottina di Rialbo </t>
  </si>
  <si>
    <t>Grave Le Russe</t>
  </si>
  <si>
    <t>Grotta Croce 1</t>
  </si>
  <si>
    <t>Grotta  Croce 2</t>
  </si>
  <si>
    <t>Grotta Caprara 2</t>
  </si>
  <si>
    <t>Grotta Caprara 3</t>
  </si>
  <si>
    <t>Grotta Caprara 4</t>
  </si>
  <si>
    <t>Grotta del Pastore</t>
  </si>
  <si>
    <t>Grotta Giuliano 2</t>
  </si>
  <si>
    <t>Grotta Giuliano 3</t>
  </si>
  <si>
    <t>Inghiottitoio della Masseria Padula</t>
  </si>
  <si>
    <t>Grotta dei Preziosi 1</t>
  </si>
  <si>
    <t>Grotta dei Preziosi 2</t>
  </si>
  <si>
    <t>Grotta Bufaloria</t>
  </si>
  <si>
    <t>Vora di Lamavera</t>
  </si>
  <si>
    <t>Grotta in Parete</t>
  </si>
  <si>
    <t xml:space="preserve">Grotta  Pozzitiello </t>
  </si>
  <si>
    <t xml:space="preserve">Caverna Pozzitiello </t>
  </si>
  <si>
    <t>Grotta di Eolo</t>
  </si>
  <si>
    <t xml:space="preserve">Pozzetto dell’ Edera </t>
  </si>
  <si>
    <t>Riparo  Manisi</t>
  </si>
  <si>
    <t>Grotta Abate dell’Acqua</t>
  </si>
  <si>
    <t>Grotta Sardella 1</t>
  </si>
  <si>
    <t>Grotta di San Biagio 1</t>
  </si>
  <si>
    <t>Grotta dei Messapi</t>
  </si>
  <si>
    <t>Grotta di Rigio 2</t>
  </si>
  <si>
    <t>Riparo Cripta di Rigio 1</t>
  </si>
  <si>
    <t>Grotta di Laurito</t>
  </si>
  <si>
    <t xml:space="preserve">Grotticella di Cucumo </t>
  </si>
  <si>
    <t>Inghiottitoio di Primicerio</t>
  </si>
  <si>
    <t>Inghiottitoio di  Varine</t>
  </si>
  <si>
    <t>Grotta del Faggiano 1 (grotta Garibaldi)</t>
  </si>
  <si>
    <t>Grotta del Faggiano 2</t>
  </si>
  <si>
    <t>Grotta del Faggiano 3</t>
  </si>
  <si>
    <t>Grotta del  Faggiano 4</t>
  </si>
  <si>
    <t>Grotta San Crispieri 3</t>
  </si>
  <si>
    <t>Grotta Morta</t>
  </si>
  <si>
    <t>Grotta del Pescatore</t>
  </si>
  <si>
    <t>Grotta  Torre Cintola 2</t>
  </si>
  <si>
    <t>Voragine Lamione</t>
  </si>
  <si>
    <t>Grotta di Faggiano</t>
  </si>
  <si>
    <t>Grotta di San Giorgio Ionico 1</t>
  </si>
  <si>
    <t xml:space="preserve">Grotta di Santa Candida </t>
  </si>
  <si>
    <t>Grotta di Caprarello</t>
  </si>
  <si>
    <t>Grotta dell’ Intavolata</t>
  </si>
  <si>
    <t>Grotta di Buccito</t>
  </si>
  <si>
    <t>Grotta dei  Tre Ingressi</t>
  </si>
  <si>
    <t>Grotta del Pino</t>
  </si>
  <si>
    <t>Grotta San Biagio e Simone</t>
  </si>
  <si>
    <t>Grotta di  Monte Pizzuto 2</t>
  </si>
  <si>
    <t>Grotta di Monte Pizzuto 3</t>
  </si>
  <si>
    <t>Grotta di Faggiano 6</t>
  </si>
  <si>
    <t>Grotta di Faggiano 7</t>
  </si>
  <si>
    <t>Grotta di San Giorgio Ionico 2 (grotta delle Croci)</t>
  </si>
  <si>
    <t>Grotta della Frana</t>
  </si>
  <si>
    <t>Grotta di Tiflis 2</t>
  </si>
  <si>
    <t>Grotta di Pozzo Cucù</t>
  </si>
  <si>
    <t>Grotta chiesa Santa Maria di Agnano</t>
  </si>
  <si>
    <t>Grotta di Leucaspide</t>
  </si>
  <si>
    <t>Grotta di Leucaspide 2</t>
  </si>
  <si>
    <t>Grotta delle Rudiste</t>
  </si>
  <si>
    <t>Grotta Corridoio del Casco</t>
  </si>
  <si>
    <t>Grotta Accetta Piccola</t>
  </si>
  <si>
    <t>Grotta Accetta Grande</t>
  </si>
  <si>
    <t>Grotta Pentima</t>
  </si>
  <si>
    <t>Grotta Masseria Colombo</t>
  </si>
  <si>
    <t>Inghiottitoio Masseria Colombo</t>
  </si>
  <si>
    <t>Grave  Appestati (la Grave)</t>
  </si>
  <si>
    <t xml:space="preserve">Grotta dell’ Arco </t>
  </si>
  <si>
    <t>Grotta del Salto</t>
  </si>
  <si>
    <t>Grotta delle Casermette</t>
  </si>
  <si>
    <t>Buca della Mezzaluna</t>
  </si>
  <si>
    <t>Grotta Marina di Lamaforca</t>
  </si>
  <si>
    <t>Grotta del Moro (Diavolo) (grotta Azzurra)</t>
  </si>
  <si>
    <t>Grotta Marsella</t>
  </si>
  <si>
    <t>Grotta della Masseria Russi</t>
  </si>
  <si>
    <t>Grotta Grindisi 1</t>
  </si>
  <si>
    <t>Grotta Grindisi 2</t>
  </si>
  <si>
    <t>Grotta Capocanale 1</t>
  </si>
  <si>
    <t>Grotta Capocanale</t>
  </si>
  <si>
    <t>Grotta del Mandorlo</t>
  </si>
  <si>
    <t>Grotta delle Selci</t>
  </si>
  <si>
    <t>Grotta Bosco Sabini</t>
  </si>
  <si>
    <t>Grotta del Gurgo 1</t>
  </si>
  <si>
    <t>Grotta del Gurgo 2</t>
  </si>
  <si>
    <t>Grotta della Cava di Pietre</t>
  </si>
  <si>
    <t>Grotticella del Gurgo</t>
  </si>
  <si>
    <t>Grotta Santa Maria di Trimoggia</t>
  </si>
  <si>
    <t>Grave Masseria Senarico di Sopra</t>
  </si>
  <si>
    <t>Grotta Coste San Gregorio</t>
  </si>
  <si>
    <t xml:space="preserve"> La Grotta (Grotta Grande) </t>
  </si>
  <si>
    <t>Grotta di Mazzaferregna</t>
  </si>
  <si>
    <t>Grave di Mazzaferregna</t>
  </si>
  <si>
    <t>Grotta del Pulo (Grotta Mario)</t>
  </si>
  <si>
    <t>Grotta di Lo Noce</t>
  </si>
  <si>
    <t>Grotta del Cavallone</t>
  </si>
  <si>
    <t>Grotta di Murgia Sgolgore</t>
  </si>
  <si>
    <t>Grotta dei Fiori</t>
  </si>
  <si>
    <t>Grotta del Pulo di Molfetta 1</t>
  </si>
  <si>
    <t>Grotta del Pulo di Molfetta 2</t>
  </si>
  <si>
    <t>Grotta del Pulo di Molfetta 3</t>
  </si>
  <si>
    <t>Grotta del Pulo di Molfetta 4</t>
  </si>
  <si>
    <t>Grotta del Pulo di Molfetta 5</t>
  </si>
  <si>
    <t>Grotta del Pulo di Molfetta 6</t>
  </si>
  <si>
    <t>Grotta del Pulo di Molfetta 7</t>
  </si>
  <si>
    <t>Grotta del Pulo di Molfetta 8</t>
  </si>
  <si>
    <t xml:space="preserve">Grotta del Pulo di Molfetta 9 </t>
  </si>
  <si>
    <t>Grotta del Pulo di Molfetta 10</t>
  </si>
  <si>
    <t xml:space="preserve">Grotta del Pulo di Molfetta 11 </t>
  </si>
  <si>
    <t>Grotta del Pulo di Molfetta 12</t>
  </si>
  <si>
    <t xml:space="preserve">Grotta del Pulo di Molfetta 13 </t>
  </si>
  <si>
    <t>Grotta del Pulo di Molfetta 14</t>
  </si>
  <si>
    <t>Grotta della Ferrata</t>
  </si>
  <si>
    <t>Grotta del Brigante</t>
  </si>
  <si>
    <t>Capovento in loc. Petronella</t>
  </si>
  <si>
    <t>Grave della Cavallerizza</t>
  </si>
  <si>
    <t>Buca in loc. Iazzo Rosso</t>
  </si>
  <si>
    <t>Capovento di Pancia d’Aceto</t>
  </si>
  <si>
    <t>Capovento in loc. Cavallerizza</t>
  </si>
  <si>
    <t>Capovento in loc. Contessa</t>
  </si>
  <si>
    <t>Voragine di Notarvincenzo</t>
  </si>
  <si>
    <t xml:space="preserve">Caverna del  Vagno </t>
  </si>
  <si>
    <t>Grave della Lama di Notarvincenzo</t>
  </si>
  <si>
    <t>Capovento del Petrale</t>
  </si>
  <si>
    <t>Grotta della  Cava di Calvigno 1</t>
  </si>
  <si>
    <t>Grotta della Cava di Calvigno 2</t>
  </si>
  <si>
    <t>Grotta della S.I.C.I. (Soc. Ital. Calce Idrata)</t>
  </si>
  <si>
    <t>Grotta dei Ragni Neri</t>
  </si>
  <si>
    <t xml:space="preserve">Capovento di Iazzone </t>
  </si>
  <si>
    <t>Buca di Iazzone</t>
  </si>
  <si>
    <t>Grava di Iazzone</t>
  </si>
  <si>
    <t>Grotta della Cava Grotta dell’Aura (grotta dell’Aura)</t>
  </si>
  <si>
    <t>Grave della Condotta</t>
  </si>
  <si>
    <t>Grotta della Strada</t>
  </si>
  <si>
    <t>Grotta del Cimitero</t>
  </si>
  <si>
    <t>Grotta Serra Ficaia (Grave della Rinascita)</t>
  </si>
  <si>
    <t>Grotta Antelmi</t>
  </si>
  <si>
    <t>Grotta Jurilli</t>
  </si>
  <si>
    <t>Inghiotitoio Lama d’Inferno</t>
  </si>
  <si>
    <t xml:space="preserve">Grotta del Tasso </t>
  </si>
  <si>
    <t>Grotta della Fontana</t>
  </si>
  <si>
    <t>Abisso di  Monte Caccia</t>
  </si>
  <si>
    <t>Grotta Barbieri</t>
  </si>
  <si>
    <t>Buco del Trullo</t>
  </si>
  <si>
    <t>Grotta del Mammuth</t>
  </si>
  <si>
    <t>Grotta del Pistolino</t>
  </si>
  <si>
    <t>Inghiottitoio delle Solagne (grotta di Lamalunga) (Grotta dell’Uomo Arcaico)</t>
  </si>
  <si>
    <t>Grotticella delle Solagne</t>
  </si>
  <si>
    <t xml:space="preserve">Greotta delle Pisoliti </t>
  </si>
  <si>
    <t>Forchia della Volpe</t>
  </si>
  <si>
    <t>Grotta del  Trisole</t>
  </si>
  <si>
    <t>Grotta del Barbagianni 2 (il Grottone)</t>
  </si>
  <si>
    <t>Grotta di Fosso di Montanaro (Costa Merlata)</t>
  </si>
  <si>
    <t>Grotta Mare</t>
  </si>
  <si>
    <t xml:space="preserve">Grotta del Rospo </t>
  </si>
  <si>
    <t>Grotta Specchia</t>
  </si>
  <si>
    <t>Grotta del Serpente</t>
  </si>
  <si>
    <t>Grave della Fiera</t>
  </si>
  <si>
    <t>Grotta Lama di Giotta</t>
  </si>
  <si>
    <t>Inghiottitoio di Mungivacca</t>
  </si>
  <si>
    <t>Grotta di Specchia Ricciardi</t>
  </si>
  <si>
    <t>Riparo Parisi (riparo Masseria Pellicciari)</t>
  </si>
  <si>
    <t>Grotta Lama Cantarella 1</t>
  </si>
  <si>
    <t>Grotta Lama Cantarella 2</t>
  </si>
  <si>
    <t>Riparo Lama Cantarella</t>
  </si>
  <si>
    <t xml:space="preserve"> Lu Lampiune</t>
  </si>
  <si>
    <t>Grotta Scialpi</t>
  </si>
  <si>
    <t xml:space="preserve"> Lamafetente Vulcano</t>
  </si>
  <si>
    <t>Grotta di Masseria Croce Chirulla</t>
  </si>
  <si>
    <t>Grotta sotto Monte Pizzuto</t>
  </si>
  <si>
    <t>Caverna sotto Monte Pizzuto</t>
  </si>
  <si>
    <t>Pozzo di Coldifuso</t>
  </si>
  <si>
    <t>Grave di  Monte Monacelle</t>
  </si>
  <si>
    <t>Grotta Coda di Rondine</t>
  </si>
  <si>
    <t>Grotta degli Uccelli</t>
  </si>
  <si>
    <t>Antro delle Spine</t>
  </si>
  <si>
    <t>Grotta dell’ Ulivo 2</t>
  </si>
  <si>
    <t>Grotta dell’ Ulivo 1</t>
  </si>
  <si>
    <t>Grotta dell’ Ulivo 3</t>
  </si>
  <si>
    <t>Grotta dell’ Ulivo 6</t>
  </si>
  <si>
    <t>Grotta dell’ Ulivo 7</t>
  </si>
  <si>
    <t xml:space="preserve">Grotta Torre di Mastro </t>
  </si>
  <si>
    <t>Grotta di Cava dei Falchi</t>
  </si>
  <si>
    <t xml:space="preserve">Grotta  Metropolitana </t>
  </si>
  <si>
    <t>Grotta Viticlindo (Masseria Gianpetruzzi)</t>
  </si>
  <si>
    <t>Grotta le Solagne (grotta delle Solagne)</t>
  </si>
  <si>
    <t>Grotta di Monte Scorzone</t>
  </si>
  <si>
    <t>Grotticella del Gurgo 2</t>
  </si>
  <si>
    <t>Grotticella del Gurgo 3</t>
  </si>
  <si>
    <t>Grotticella del Gurgo 4</t>
  </si>
  <si>
    <t>Grotticella del Gurgo 5</t>
  </si>
  <si>
    <t>Grotticella del Gurgo 6</t>
  </si>
  <si>
    <t>Grotticella del Gurgo 7</t>
  </si>
  <si>
    <t>Grotticella del Gurgo 8</t>
  </si>
  <si>
    <t>Abisso di Igor (grotta Montenero delli Santi 3)</t>
  </si>
  <si>
    <t>Grotta delle Pietre Marce</t>
  </si>
  <si>
    <t>Pozzo delle Zanzare</t>
  </si>
  <si>
    <t>Pozzo dell’ Acqua</t>
  </si>
  <si>
    <t>Grotta della Cornola</t>
  </si>
  <si>
    <t>Grotta della Bicicletta</t>
  </si>
  <si>
    <t>Cripta Grottole</t>
  </si>
  <si>
    <t>Grotta Gigliola</t>
  </si>
  <si>
    <t>Grotta della Cantina</t>
  </si>
  <si>
    <t>Grotta Barcari</t>
  </si>
  <si>
    <t>Pozzo Tanusci</t>
  </si>
  <si>
    <t>Grotta dei Martelli</t>
  </si>
  <si>
    <t>Caverna Grottole</t>
  </si>
  <si>
    <t>Grotta delle Meraviglie</t>
  </si>
  <si>
    <t>Buca delle Palme</t>
  </si>
  <si>
    <t>Grotta Madonna Piccola 1</t>
  </si>
  <si>
    <t>Grotta Sartrea</t>
  </si>
  <si>
    <t>Grotta della Fica Lupara</t>
  </si>
  <si>
    <t>Buca del Cacciatore</t>
  </si>
  <si>
    <t>Grotta di Vito</t>
  </si>
  <si>
    <t>Grotta Tempesta</t>
  </si>
  <si>
    <t>Grotta Bono</t>
  </si>
  <si>
    <t>Inghiottitoio di Cicerone</t>
  </si>
  <si>
    <t>Buca dell’ Impiccato</t>
  </si>
  <si>
    <t>Grotta Lepraro</t>
  </si>
  <si>
    <t>Buca di Monte Scotano</t>
  </si>
  <si>
    <t>Grotta Battaglia 1</t>
  </si>
  <si>
    <t>Grotta Battaglia 2</t>
  </si>
  <si>
    <t>Caverna Manampola</t>
  </si>
  <si>
    <t>Riparo Manampola</t>
  </si>
  <si>
    <t>Grotta Manampola</t>
  </si>
  <si>
    <t>Grotta Mannara</t>
  </si>
  <si>
    <t>Capovento di Re Mannara</t>
  </si>
  <si>
    <t>Caverna Renna</t>
  </si>
  <si>
    <t>Grotta Renna</t>
  </si>
  <si>
    <t>Grotta Sciaiani 1</t>
  </si>
  <si>
    <t>Grotta Sciaiani 2</t>
  </si>
  <si>
    <t>Grotta Madonna Piccola 2</t>
  </si>
  <si>
    <t>Grotta della Cilona</t>
  </si>
  <si>
    <t>Buca delle Antenne</t>
  </si>
  <si>
    <t>Pozzo delle Antenne</t>
  </si>
  <si>
    <t>Grotta delle Volpi (Grotta di Cava Zaccaria PU 1390)</t>
  </si>
  <si>
    <t>Grotta di Cava Zaccaria (Grotta delle Volpi PU 1389)</t>
  </si>
  <si>
    <t>Grotta Ospedale</t>
  </si>
  <si>
    <t>Pozzetto Mannara</t>
  </si>
  <si>
    <t>Grotta Tagliente</t>
  </si>
  <si>
    <t>Grotta Marangi</t>
  </si>
  <si>
    <t xml:space="preserve">Vora di Castelluzzo </t>
  </si>
  <si>
    <t>Pozzo di San Francesco</t>
  </si>
  <si>
    <t>Grotta del Fuoco</t>
  </si>
  <si>
    <t>Pozzo nel Bosco di Bitonto</t>
  </si>
  <si>
    <t>Grotta del Teschio</t>
  </si>
  <si>
    <t>Grotta San Ciro</t>
  </si>
  <si>
    <t>Grotta Abate Amato</t>
  </si>
  <si>
    <t>Capovento Mare</t>
  </si>
  <si>
    <t xml:space="preserve">Grotta dei Corni </t>
  </si>
  <si>
    <t>Grotta dell’ Ospizio</t>
  </si>
  <si>
    <t>Grotta del Pullonese 1</t>
  </si>
  <si>
    <t>Grotta del Pullonese 2</t>
  </si>
  <si>
    <t xml:space="preserve">Grotta del Pullonese 3 </t>
  </si>
  <si>
    <t xml:space="preserve">Grotta del Pullonese 4 </t>
  </si>
  <si>
    <t>Grotta del Pullonese 5</t>
  </si>
  <si>
    <t>Grotta piccola di Cava Zaccaria</t>
  </si>
  <si>
    <t>Grotta del Solitario</t>
  </si>
  <si>
    <t>Caverna della Paglia</t>
  </si>
  <si>
    <t>Condotta della Cucciolata</t>
  </si>
  <si>
    <t>Grotta della Sentinella</t>
  </si>
  <si>
    <t>Grotta del Deposito 1</t>
  </si>
  <si>
    <t>Grotta del Deposito 2</t>
  </si>
  <si>
    <t>Grotta del Deposito 3</t>
  </si>
  <si>
    <t>Grotta del Bonsignore</t>
  </si>
  <si>
    <t>Grotta della Cisterna</t>
  </si>
  <si>
    <t>Grotta delle Spugne Fossili</t>
  </si>
  <si>
    <t>Grotta del Cappero 1</t>
  </si>
  <si>
    <t>Grotta del Cappero 2</t>
  </si>
  <si>
    <t>Grotta Nascosta</t>
  </si>
  <si>
    <t>Grotta delle Due Colonne</t>
  </si>
  <si>
    <t>Grave dei Gufi</t>
  </si>
  <si>
    <t xml:space="preserve">Grotta del Carretto </t>
  </si>
  <si>
    <t>Grotta Frantella</t>
  </si>
  <si>
    <t>Grotta Cripta 1</t>
  </si>
  <si>
    <t>Grotta Cripta 2</t>
  </si>
  <si>
    <t>Grotta Cripta 3</t>
  </si>
  <si>
    <t>Grotta dei  Porri</t>
  </si>
  <si>
    <t>Complesso delle Caverne di Lucio e Francesco</t>
  </si>
  <si>
    <t>Grotta Bonsignore</t>
  </si>
  <si>
    <t>Grotta grande Terra Rossa</t>
  </si>
  <si>
    <t>Grotta Torre Rossa 1</t>
  </si>
  <si>
    <t>Grotta  Torre Rossa 2</t>
  </si>
  <si>
    <t>Grotta Torre Rossa 3</t>
  </si>
  <si>
    <t>Grotta marina del Gran Caos</t>
  </si>
  <si>
    <t>Grotta del Fischio</t>
  </si>
  <si>
    <t>Grotta Infestata</t>
  </si>
  <si>
    <t>Vora di Monte d’Arena</t>
  </si>
  <si>
    <t>Pozzo di Riggio</t>
  </si>
  <si>
    <t>Grotta della Salita</t>
  </si>
  <si>
    <t>Grotta Polverosa</t>
  </si>
  <si>
    <t>Voragine dei Pensieri</t>
  </si>
  <si>
    <t>Antro del Vecchio</t>
  </si>
  <si>
    <t>Grotta dei Livelli</t>
  </si>
  <si>
    <t>Grotta Ondulata</t>
  </si>
  <si>
    <t>Grotta sopra la Cava di Calcare</t>
  </si>
  <si>
    <t>Inghiottitoio nella Cava di Calcare</t>
  </si>
  <si>
    <t>Inghiottitoio nell’antro della Cava di calcare</t>
  </si>
  <si>
    <t>Grotta del Povero Albero</t>
  </si>
  <si>
    <t>Grotta del Porcospino</t>
  </si>
  <si>
    <t>Grotta del Ponte</t>
  </si>
  <si>
    <t>Grotta Iazzo</t>
  </si>
  <si>
    <t>Grotta Iazzo 2</t>
  </si>
  <si>
    <t>Grave di Cimaglia</t>
  </si>
  <si>
    <t>Grotta Santa Maria</t>
  </si>
  <si>
    <t>Caverna di Fantiano</t>
  </si>
  <si>
    <t xml:space="preserve">Grotta delle Croci </t>
  </si>
  <si>
    <t>Grotta Santo Stefano</t>
  </si>
  <si>
    <t>Grotta dell’ Edera</t>
  </si>
  <si>
    <t>Grotta del Pipistrello</t>
  </si>
  <si>
    <t>Grave  Le Grotte</t>
  </si>
  <si>
    <t>Grotta dell’ Amorosa</t>
  </si>
  <si>
    <t>Grotta Le Grotte 1</t>
  </si>
  <si>
    <t>Grotta Le Grotte 2</t>
  </si>
  <si>
    <t>Grotta Le Grotte 3</t>
  </si>
  <si>
    <t>Grotta di Papa Ancilu 1</t>
  </si>
  <si>
    <t>Grotta di Papa Ancilu 2</t>
  </si>
  <si>
    <t>Grotta di Papa Ancilu 3</t>
  </si>
  <si>
    <t>Grotta di Papa Ancilu 4</t>
  </si>
  <si>
    <t>Grotta di Papa Ancilu 5</t>
  </si>
  <si>
    <t xml:space="preserve">Grotta di Papa Ancilu 6 </t>
  </si>
  <si>
    <t>Grotta di Papa Ancilu 7</t>
  </si>
  <si>
    <t>Grotta di Masseria Torre Bianca</t>
  </si>
  <si>
    <t>Grotta Grottella</t>
  </si>
  <si>
    <t>Grave Demani</t>
  </si>
  <si>
    <t>Voragine di San Cosimo</t>
  </si>
  <si>
    <t>Abisso Clemente</t>
  </si>
  <si>
    <t>Grotta Cantagallo</t>
  </si>
  <si>
    <t>Vora Facciasquata</t>
  </si>
  <si>
    <t>Inghiottitoio  Facciasquata</t>
  </si>
  <si>
    <t>Grotta delle Croci (T.C. 212)</t>
  </si>
  <si>
    <t>Grotta del Cranio</t>
  </si>
  <si>
    <t>Grotta di Lo Noce 2</t>
  </si>
  <si>
    <t>Grotta di Lo Noce 3</t>
  </si>
  <si>
    <t>Grotta di Nostro Figlio</t>
  </si>
  <si>
    <t>Caverna di Ercole</t>
  </si>
  <si>
    <t>Caverna del Fico</t>
  </si>
  <si>
    <t xml:space="preserve">Condotta del Ritorno </t>
  </si>
  <si>
    <t>Capovento Non c’è un Tubo</t>
  </si>
  <si>
    <t>Grotta di Monte Trazzonara</t>
  </si>
  <si>
    <t>Pozzo Lanzicchio</t>
  </si>
  <si>
    <t>Grotta Santa Lucia della Selva</t>
  </si>
  <si>
    <t>Grave Masseriola</t>
  </si>
  <si>
    <t>Grotta Lamacoppa</t>
  </si>
  <si>
    <t>Grotticella Lamacoppa</t>
  </si>
  <si>
    <t>Meandro di Monte Torto</t>
  </si>
  <si>
    <t>Grotta Morgicchio</t>
  </si>
  <si>
    <t>Grotta San Marco degli Anelli</t>
  </si>
  <si>
    <t>Grave del Tabacco</t>
  </si>
  <si>
    <t xml:space="preserve">Grotta del Topo </t>
  </si>
  <si>
    <t xml:space="preserve"> Il Gravone</t>
  </si>
  <si>
    <t>Grotta Iannuzzo 2</t>
  </si>
  <si>
    <t xml:space="preserve">Grotta  Iannuzzo 3 </t>
  </si>
  <si>
    <t>Grotta Iannuzzo 4</t>
  </si>
  <si>
    <t>Grotticella del  Canale di Pirro (sin. Capovento Mass. Casino)</t>
  </si>
  <si>
    <t>Grotta Alveare</t>
  </si>
  <si>
    <t>Capovento Masseria Casino</t>
  </si>
  <si>
    <t>Grotta Gorgone (Abisso della Gorgone)</t>
  </si>
  <si>
    <t>Caverna sulla discesa di Franzullo (Caverna Franzullo)</t>
  </si>
  <si>
    <t>Riparo Bucci</t>
  </si>
  <si>
    <t>Grotticella Agnano</t>
  </si>
  <si>
    <t>Grotta Miranda</t>
  </si>
  <si>
    <t>Grotta di Santo</t>
  </si>
  <si>
    <t>Capovento della Seconda A</t>
  </si>
  <si>
    <t>Grotta del Cappotta</t>
  </si>
  <si>
    <t xml:space="preserve">Grotta incisa del Cacadiavoli </t>
  </si>
  <si>
    <t>Inghiottitoio di Lardagnano</t>
  </si>
  <si>
    <t>Grotta di Pezza Palombaro</t>
  </si>
  <si>
    <t>Grotta di Lama Palombaro 1</t>
  </si>
  <si>
    <t>Grotta di Lama Palombaro 2</t>
  </si>
  <si>
    <t>Grotta Ciarlete</t>
  </si>
  <si>
    <t>Grotta del Frantoio Scolepie</t>
  </si>
  <si>
    <t>Grotta  Angeluzzi 1</t>
  </si>
  <si>
    <t>Grotta Angeluzzi 2</t>
  </si>
  <si>
    <t>Grotta Cellaforza</t>
  </si>
  <si>
    <t>Grotta Due Occhi di Masseria Fuliggine</t>
  </si>
  <si>
    <t>Riparo Masseria Battista</t>
  </si>
  <si>
    <t>Grottella Masseria Battista</t>
  </si>
  <si>
    <t>Grotta del Cacciatore</t>
  </si>
  <si>
    <t>Grotta Mariano</t>
  </si>
  <si>
    <t>Grotta  Remo Mazzotta</t>
  </si>
  <si>
    <t>Grotta in Via Estramurale Santa Sabina</t>
  </si>
  <si>
    <t>Grotta della Guardiola B (grotta Piccola della Guardiola)</t>
  </si>
  <si>
    <t>Pozzo San Gregorio</t>
  </si>
  <si>
    <t>Grave Rinaldi</t>
  </si>
  <si>
    <t>Buco delle Donne è la Grotta della Legna PU 904 (?)</t>
  </si>
  <si>
    <t>Grave di Monte Guerra</t>
  </si>
  <si>
    <t>Condotte del Barbagianni</t>
  </si>
  <si>
    <t>Grotticella della Lama dell’Annunziata</t>
  </si>
  <si>
    <t>Grotta Montagnulo</t>
  </si>
  <si>
    <t>Grave Vuotolo Rosso</t>
  </si>
  <si>
    <t>Riparo San Biagio</t>
  </si>
  <si>
    <t>Grotta della Peschiera</t>
  </si>
  <si>
    <t>Grotta Cala Badisco 1</t>
  </si>
  <si>
    <t>Grotta Cala Badisco 2</t>
  </si>
  <si>
    <t>Grotta Tre Fornedde</t>
  </si>
  <si>
    <t>Inghiottitoio Leptospira</t>
  </si>
  <si>
    <t>Vora nuova di Spedicaturo</t>
  </si>
  <si>
    <t>Vora piccola  Spedicaturo</t>
  </si>
  <si>
    <t>Capuvientu del Porcomorto</t>
  </si>
  <si>
    <t>Vora Madre (vora del Pastore)</t>
  </si>
  <si>
    <t>Vora Salunara</t>
  </si>
  <si>
    <t>Grotta Dongirillo</t>
  </si>
  <si>
    <t>Grotta Specchia Abate Amato</t>
  </si>
  <si>
    <t>Voraginetta Insarti</t>
  </si>
  <si>
    <t>Grotta Sant’Ulivino</t>
  </si>
  <si>
    <t>Grotta dei Cristalli</t>
  </si>
  <si>
    <t>Grotta Durante</t>
  </si>
  <si>
    <t>Inghiottitoio Lecci</t>
  </si>
  <si>
    <t>Grotte dei Ceriantus</t>
  </si>
  <si>
    <t>Condotte sommerse  Palude del Capitano</t>
  </si>
  <si>
    <t xml:space="preserve"> Spundulata di Serra Cicora</t>
  </si>
  <si>
    <t>Grotta Madonna del Carotto</t>
  </si>
  <si>
    <t>Grotta San Silvestro</t>
  </si>
  <si>
    <t>Grotta della Tana</t>
  </si>
  <si>
    <t>Grotta della Mummia</t>
  </si>
  <si>
    <t>Grotta Donato Micello</t>
  </si>
  <si>
    <t>Riparo Claudia</t>
  </si>
  <si>
    <t>Inghiottitoio di Paludamento</t>
  </si>
  <si>
    <t>Grotta di Ortolini</t>
  </si>
  <si>
    <t>riparo di Monte Pizzuto</t>
  </si>
  <si>
    <t>Grottina di Monte Pizzuto</t>
  </si>
  <si>
    <t>Grotta di Palmone</t>
  </si>
  <si>
    <t>Pozzo da Fratta</t>
  </si>
  <si>
    <t>Pozzo sulla Gravina</t>
  </si>
  <si>
    <t xml:space="preserve"> Le Rutte (sin. Grotta Zecca)</t>
  </si>
  <si>
    <t>Grotta della Piana di Lamafetente 1</t>
  </si>
  <si>
    <t>Grotta San Michele</t>
  </si>
  <si>
    <t>Riparo del Pulo</t>
  </si>
  <si>
    <t>Grotta Jazzo Sant'Elia</t>
  </si>
  <si>
    <t>Grottellina Jazzo Sant'Elia</t>
  </si>
  <si>
    <t>Grotta della  Fessura</t>
  </si>
  <si>
    <t>Grotta della Piana di Lamafetente 2</t>
  </si>
  <si>
    <t>Grotta della Strada provinciale Cassano-Altamura</t>
  </si>
  <si>
    <t>Grotta Pezza degli Angeli</t>
  </si>
  <si>
    <t>Grotta Millennium</t>
  </si>
  <si>
    <t>Pozzo degli Illusi</t>
  </si>
  <si>
    <t>Grotta di Poldo</t>
  </si>
  <si>
    <t>Grotta dei Gemelli</t>
  </si>
  <si>
    <t>Grotta dell' Acqua</t>
  </si>
  <si>
    <t>Grotta di San Quirico</t>
  </si>
  <si>
    <t xml:space="preserve">Grotta  Grassi </t>
  </si>
  <si>
    <t xml:space="preserve">Grava del Trullo </t>
  </si>
  <si>
    <t xml:space="preserve">Abisso del Ragno </t>
  </si>
  <si>
    <t xml:space="preserve">Grotta Michelangelo </t>
  </si>
  <si>
    <t>Grotta Oasi Santa Maria</t>
  </si>
  <si>
    <t>Grotta di  Santa Candida</t>
  </si>
  <si>
    <t>Grotta del  del Tau</t>
  </si>
  <si>
    <t>Complesso Franco de Pace</t>
  </si>
  <si>
    <t>Vora Bosco</t>
  </si>
  <si>
    <t>Grottina di San Pietro</t>
  </si>
  <si>
    <t>Grotta  Sardella 3</t>
  </si>
  <si>
    <t>grotta Madonna della Grotta 2</t>
  </si>
  <si>
    <t>Pozzo Selvaggi (Pozzo Fiorentino)</t>
  </si>
  <si>
    <t>Pozzo D'Amato</t>
  </si>
  <si>
    <t>grotta della  Macchia</t>
  </si>
  <si>
    <t>Tunnel di Torre del Serpe</t>
  </si>
  <si>
    <t xml:space="preserve"> Fauceddhu</t>
  </si>
  <si>
    <t>Grotta di Acaia</t>
  </si>
  <si>
    <t>Grotta Venere del Pirata</t>
  </si>
  <si>
    <t xml:space="preserve">Pozzo di Pietre </t>
  </si>
  <si>
    <t>Grotta delle Voci</t>
  </si>
  <si>
    <t>Grotta dei Colombi</t>
  </si>
  <si>
    <t xml:space="preserve"> Igor 2</t>
  </si>
  <si>
    <t>grotta  G 20</t>
  </si>
  <si>
    <t xml:space="preserve">grotta G 79 </t>
  </si>
  <si>
    <t>grotta  Stinge</t>
  </si>
  <si>
    <t>grotta dei  Coralli</t>
  </si>
  <si>
    <t>grotta del Pistacchio</t>
  </si>
  <si>
    <t>grotta della Limaccia</t>
  </si>
  <si>
    <t>grotta   Loredana</t>
  </si>
  <si>
    <t>grotta della Trinità</t>
  </si>
  <si>
    <t>grotta  Santa Lucia</t>
  </si>
  <si>
    <t>grava in Contrada San Felice</t>
  </si>
  <si>
    <t>grotta di Orlando</t>
  </si>
  <si>
    <t>riparo di Orlando</t>
  </si>
  <si>
    <t>grotta delle Fate Rumene</t>
  </si>
  <si>
    <t>grotta Bengasi</t>
  </si>
  <si>
    <t>grotta dello Stenopus</t>
  </si>
  <si>
    <t>grotta delle Lumache</t>
  </si>
  <si>
    <t>grotta della Madonna dell'Assunta</t>
  </si>
  <si>
    <t>grotta della  Spada di Monte Caccia</t>
  </si>
  <si>
    <t>grotta Insarti</t>
  </si>
  <si>
    <t>grotta del     Campo Sportivo</t>
  </si>
  <si>
    <t>grotta del  Pipistrello solitario</t>
  </si>
  <si>
    <t>riparo preistorico dell' Arciprete "L'Oscurusciutu"</t>
  </si>
  <si>
    <t>grotta   Sant'Elia (sin Grotta del Brigante Pizzichicchio)</t>
  </si>
  <si>
    <t>grotta Sant'Elia 1 (sin Grotta di Coppola Grande)</t>
  </si>
  <si>
    <t>grotta  Palmarino</t>
  </si>
  <si>
    <t>grotta  Giovannella</t>
  </si>
  <si>
    <t>grotta Bottari</t>
  </si>
  <si>
    <t xml:space="preserve">grotta Bax 3 </t>
  </si>
  <si>
    <t xml:space="preserve">grotta Bax 4 </t>
  </si>
  <si>
    <t>grotta del Leone</t>
  </si>
  <si>
    <t>grave del Pallone</t>
  </si>
  <si>
    <t>grotta Montenero Delli Santi 6</t>
  </si>
  <si>
    <t>grotta Montenero Delli Santi 1</t>
  </si>
  <si>
    <t>grotta Montenero Delli Santi 4</t>
  </si>
  <si>
    <t>grotta Sant'Agostino</t>
  </si>
  <si>
    <t>grotta Giglia</t>
  </si>
  <si>
    <t>grotta La Quercia (grotta del Cameriere</t>
  </si>
  <si>
    <t>grotta  Russoli 2</t>
  </si>
  <si>
    <t>grotta Serre D'Antuono (grotta del Sacrificio)</t>
  </si>
  <si>
    <t>pozzo Santa Croce</t>
  </si>
  <si>
    <t>grotta dei Camini</t>
  </si>
  <si>
    <t>grotta di   Monte Vecchio</t>
  </si>
  <si>
    <t xml:space="preserve">grotta Masseria San Pietro </t>
  </si>
  <si>
    <t>grotta Abate Nicola Grande</t>
  </si>
  <si>
    <t>grotta Nisi</t>
  </si>
  <si>
    <t>grotta  Abbondanza 3</t>
  </si>
  <si>
    <t xml:space="preserve">grotta del Principe </t>
  </si>
  <si>
    <t>grotta  Ciarlette</t>
  </si>
  <si>
    <t>Inghiottitoio di  Lama Chiancone</t>
  </si>
  <si>
    <t>Voragine Lu Nanni</t>
  </si>
  <si>
    <t>grotta della Lea</t>
  </si>
  <si>
    <t>Inghiottitoio  Sirei</t>
  </si>
  <si>
    <t>grotta Drec</t>
  </si>
  <si>
    <t>grotta del Serpente</t>
  </si>
  <si>
    <t>grotta delle Radici</t>
  </si>
  <si>
    <t>grotta Marginia</t>
  </si>
  <si>
    <t>grotta del Feudo di San Francesco</t>
  </si>
  <si>
    <t>grave in Contrada Panzini</t>
  </si>
  <si>
    <t>grotta del  Fico</t>
  </si>
  <si>
    <t>grotticella dei Gechi</t>
  </si>
  <si>
    <t>grotticella deile Coste di Consiglio</t>
  </si>
  <si>
    <t xml:space="preserve"> Pozzo Triglio</t>
  </si>
  <si>
    <t>grotta del  Finestrino</t>
  </si>
  <si>
    <t>grotta di Tuppicello</t>
  </si>
  <si>
    <t xml:space="preserve"> Bocca del Lupo</t>
  </si>
  <si>
    <t>condotta di Castelluccio</t>
  </si>
  <si>
    <t>grottina di  Monte Le Fergole</t>
  </si>
  <si>
    <t>Condotta di Monte Le Fergole</t>
  </si>
  <si>
    <t>grotta Ovile dio Termetrio</t>
  </si>
  <si>
    <t>grotta dell' Histori</t>
  </si>
  <si>
    <t>grotta di  Santa Francesca</t>
  </si>
  <si>
    <t>capovento del Canale del Serpente</t>
  </si>
  <si>
    <t>inghiottitoio del Grottillo</t>
  </si>
  <si>
    <t>grottone del Grottillo</t>
  </si>
  <si>
    <t>inghiottitoio Italo Rizzi</t>
  </si>
  <si>
    <t xml:space="preserve">grotta dei Briganti </t>
  </si>
  <si>
    <t>grotta di Mezzoprete 2 (grotta dei Faglianti)</t>
  </si>
  <si>
    <t xml:space="preserve"> buco Petrara (inghiottitoio San Rocco)</t>
  </si>
  <si>
    <t>grotta Lama San Rocco</t>
  </si>
  <si>
    <t>grotta di Gurio la Manna</t>
  </si>
  <si>
    <t>grotta di Pentima Rossa</t>
  </si>
  <si>
    <t>grotta del Vento</t>
  </si>
  <si>
    <t xml:space="preserve"> Scuri Piccinni</t>
  </si>
  <si>
    <t xml:space="preserve"> La Fraula (Grotta del Coccodrillo)</t>
  </si>
  <si>
    <t>grotta  Palombara 3 (grotta della Donna)</t>
  </si>
  <si>
    <t>grotta della Tortura</t>
  </si>
  <si>
    <t>grotta Antonietta</t>
  </si>
  <si>
    <t xml:space="preserve">grotta Portolano </t>
  </si>
  <si>
    <t>grotta Baia Romanelli</t>
  </si>
  <si>
    <t>grotta Torre Lapillo A</t>
  </si>
  <si>
    <t>grotta Torre Lapillo B</t>
  </si>
  <si>
    <t>grotta dell'  A B C</t>
  </si>
  <si>
    <t>grotta dei Cocci</t>
  </si>
  <si>
    <t>grotta X</t>
  </si>
  <si>
    <t>grotta Cattedrale di Torre Lapillo</t>
  </si>
  <si>
    <t>grotta Parco dell'Arciprete 1</t>
  </si>
  <si>
    <t>grotta Parco dell'Arciprete 2</t>
  </si>
  <si>
    <t>grotta Masseria Petrella</t>
  </si>
  <si>
    <t>grotta delle Chiocciole</t>
  </si>
  <si>
    <t>grotta Canna</t>
  </si>
  <si>
    <t>grotta nel Cupone della Bufalaria</t>
  </si>
  <si>
    <t>grotta  Monti del Duca</t>
  </si>
  <si>
    <t>grotta dell' Orbo</t>
  </si>
  <si>
    <t>grotta dell' Eremita</t>
  </si>
  <si>
    <t>grotta Il Camino</t>
  </si>
  <si>
    <t xml:space="preserve"> Grotta e Vinci</t>
  </si>
  <si>
    <t>grotta Lufai</t>
  </si>
  <si>
    <t>grotta della Tonnara</t>
  </si>
  <si>
    <t>grotta Ulivo della Selva</t>
  </si>
  <si>
    <t>grotta Sasà</t>
  </si>
  <si>
    <t>grotta Il Piccolo Cenote</t>
  </si>
  <si>
    <t>grotta del Parazoanthus</t>
  </si>
  <si>
    <t xml:space="preserve"> Le Filare</t>
  </si>
  <si>
    <t xml:space="preserve"> Aigor</t>
  </si>
  <si>
    <t>grotticella King</t>
  </si>
  <si>
    <t>grotta Severino Albertini</t>
  </si>
  <si>
    <t>grotta Artanisi</t>
  </si>
  <si>
    <t xml:space="preserve"> Nuova grotta sub</t>
  </si>
  <si>
    <t>grotta del Brigante 2</t>
  </si>
  <si>
    <t>grotta della  Capra</t>
  </si>
  <si>
    <t>grotta delle Pigne</t>
  </si>
  <si>
    <t>grotta Verde</t>
  </si>
  <si>
    <t>grotta dei  Sonagli</t>
  </si>
  <si>
    <t>grotta delle Atnie</t>
  </si>
  <si>
    <t>grotta delle Pulci</t>
  </si>
  <si>
    <t>Grotta Palummara di Valle Grande</t>
  </si>
  <si>
    <t>Grotta Bassa</t>
  </si>
  <si>
    <t>Grotta ad ovest della grotta Bassa</t>
  </si>
  <si>
    <t>Grotta di Valle Grande (grotta Nera)</t>
  </si>
  <si>
    <t>Grotta di Terra Rossa</t>
  </si>
  <si>
    <t>Grotta del Canale di Volta (grotta della Volpe)</t>
  </si>
  <si>
    <t xml:space="preserve">Grava di Monte Calvello </t>
  </si>
  <si>
    <t>Grotta del Latte di Monte</t>
  </si>
  <si>
    <t>Grava di San Giovanni Rotondo</t>
  </si>
  <si>
    <t>Grotta sopra le Mattine</t>
  </si>
  <si>
    <t>Grotta Nera di Valle Trimitosi</t>
  </si>
  <si>
    <t>Grotta Fangosa dell’Inferno</t>
  </si>
  <si>
    <t>Grotta Conchiglia</t>
  </si>
  <si>
    <t>Grotta della Scalata</t>
  </si>
  <si>
    <t>Grotta in  Chiancata Croce</t>
  </si>
  <si>
    <t>Grotta Monte Sant’Angelo 1</t>
  </si>
  <si>
    <t>Grotta Monte Sant’Angelo 2</t>
  </si>
  <si>
    <t>Grotta Chiancata dell’Acero</t>
  </si>
  <si>
    <t>Grotta Nevera</t>
  </si>
  <si>
    <t>Grava di Cornacchia</t>
  </si>
  <si>
    <t>Grava di Coppa Calva</t>
  </si>
  <si>
    <t>Grotta Sanguinara</t>
  </si>
  <si>
    <t>Grotta dell’ Architello</t>
  </si>
  <si>
    <t>Pozzo di Campi</t>
  </si>
  <si>
    <t>Grotta dell’ Isola di Campi</t>
  </si>
  <si>
    <t>Grotta del Gallo d’Oro</t>
  </si>
  <si>
    <t>Grava Laria</t>
  </si>
  <si>
    <t xml:space="preserve"> Il Grottone di Cagnano Varano</t>
  </si>
  <si>
    <t>La Fontana San Michele</t>
  </si>
  <si>
    <t>Crepa della Strada</t>
  </si>
  <si>
    <t xml:space="preserve">Grotta del Mortale </t>
  </si>
  <si>
    <t>Grava di Romoncello</t>
  </si>
  <si>
    <t>Grotta Madonna di Stignano</t>
  </si>
  <si>
    <t>Grotta della Difesa di San Matteo</t>
  </si>
  <si>
    <t>Grotta di Valle Vituro</t>
  </si>
  <si>
    <t>Grotta di Valle Vituro 2</t>
  </si>
  <si>
    <t>Grotta di Cicuta</t>
  </si>
  <si>
    <t>Grava di Zanna d’Oro</t>
  </si>
  <si>
    <t>Inghiottitoio di Montenero (grava di Coppa l’Arena</t>
  </si>
  <si>
    <t>Grava dei Cacciatori</t>
  </si>
  <si>
    <t>Grava di Piccirella 1 (Don Paolo 1)</t>
  </si>
  <si>
    <t>Grava di Piccirella 2 (Don Paolo 2)</t>
  </si>
  <si>
    <t>Grava di Neviera</t>
  </si>
  <si>
    <t>Grotta di Piccirella</t>
  </si>
  <si>
    <t>Grotta di Valle Monaca 1</t>
  </si>
  <si>
    <t>Grotta di Valle Monaca 2</t>
  </si>
  <si>
    <t xml:space="preserve"> Il Pannone Civita</t>
  </si>
  <si>
    <t>Buco del Pipistrello</t>
  </si>
  <si>
    <t>Grotta di Rignano Garganico (Carillon)</t>
  </si>
  <si>
    <t>Grotta di Valle Cazzilli</t>
  </si>
  <si>
    <t>Grotta di Palla Palla</t>
  </si>
  <si>
    <t xml:space="preserve">Grava del Turco </t>
  </si>
  <si>
    <t>Grotta del Riccio (grotta di Curcio) (grava Arramata)</t>
  </si>
  <si>
    <t>Grotta di Piscina Secca</t>
  </si>
  <si>
    <t>Grava del  Cardinale (Grava d' Z'mon'c)</t>
  </si>
  <si>
    <t>Grava del Cecato (grava di Stefano PU 2182)</t>
  </si>
  <si>
    <t xml:space="preserve">Grava del Sambuco </t>
  </si>
  <si>
    <t>Grava di Tenace</t>
  </si>
  <si>
    <t>Grava di Laurelli</t>
  </si>
  <si>
    <t>Grotta di Laurelli</t>
  </si>
  <si>
    <t>Grotta d’interstrato di Pozzatina</t>
  </si>
  <si>
    <t>Grotta tonda di Pozzatina</t>
  </si>
  <si>
    <t>Grotta della Caprinella</t>
  </si>
  <si>
    <t>Grotta di Peparoli</t>
  </si>
  <si>
    <t>Grava di Coppa di Rapa</t>
  </si>
  <si>
    <t>Grava di  Ciccarelli (Grotta Conforte 2)</t>
  </si>
  <si>
    <t>Grotta di Ciavarella</t>
  </si>
  <si>
    <t>Grotta di Pilamelardi</t>
  </si>
  <si>
    <t>Inghiottitoio del Trigno</t>
  </si>
  <si>
    <t>Grava di Carpino</t>
  </si>
  <si>
    <t>Grotta di Coppa del Mortaio</t>
  </si>
  <si>
    <t>Grotta di Tiscia</t>
  </si>
  <si>
    <t>Grotta del Puntone di Mezzo 1</t>
  </si>
  <si>
    <t>Grotta del Puntone di Mezzo 2</t>
  </si>
  <si>
    <t>Grava del Bosco di Pilla</t>
  </si>
  <si>
    <t>Grava del Canale di Carcone</t>
  </si>
  <si>
    <t>Buca di Inversa delle Ripe (grava del Sogno)</t>
  </si>
  <si>
    <t>Grotta di Inversa delle Ripe</t>
  </si>
  <si>
    <t>Grotta in  Fondo D’Addetta (inghiottitoio a SW di Carpino)</t>
  </si>
  <si>
    <t>Grava di Mossuto</t>
  </si>
  <si>
    <t>Grava di Volta Pianezza</t>
  </si>
  <si>
    <t>Grotta Spagnoli (Rivolta Rossa)</t>
  </si>
  <si>
    <t>Grotta di Farinetti (Valle Campanaro)</t>
  </si>
  <si>
    <t>Sfisca della Tartaruga</t>
  </si>
  <si>
    <t>Grava del Vento</t>
  </si>
  <si>
    <t>Grotta di Posta Capuano</t>
  </si>
  <si>
    <t>Trabucco di Posta Capuano</t>
  </si>
  <si>
    <t>Grotta della Terra Rossa</t>
  </si>
  <si>
    <t>Forchia della Capra</t>
  </si>
  <si>
    <t>Grotta della Masseria Monticelli 1</t>
  </si>
  <si>
    <t>Grotta della Masseria Monticelli 2</t>
  </si>
  <si>
    <t>Voragine Centrale Termoelettrica 1</t>
  </si>
  <si>
    <t>Voragine Centrale Termoelettrica 2</t>
  </si>
  <si>
    <t>Grotta del Barbagianni</t>
  </si>
  <si>
    <t>Grotta di Valle Ividoro</t>
  </si>
  <si>
    <t>Trabucco di Valle Palombara</t>
  </si>
  <si>
    <t>Grava di Lamia Vecchia</t>
  </si>
  <si>
    <t>Buca di Lago Rosso</t>
  </si>
  <si>
    <t>Grava di Piano Salato</t>
  </si>
  <si>
    <t>Grava dello Scheletro</t>
  </si>
  <si>
    <t>Grotta di Varcaro 1</t>
  </si>
  <si>
    <t>Grotta di Varcaro 2</t>
  </si>
  <si>
    <t>Grotta di Varcaro 3</t>
  </si>
  <si>
    <t>Grotta di Varcaro 4</t>
  </si>
  <si>
    <t>Dolina di crollo  D’Apolito (grotta di Coppa D’Apolito)</t>
  </si>
  <si>
    <t>Grotta  San Salvatore 1</t>
  </si>
  <si>
    <t>Grotta San Salvatore 2</t>
  </si>
  <si>
    <t>Grotta San Salvatore 3</t>
  </si>
  <si>
    <t>Grotta di Mattinata</t>
  </si>
  <si>
    <t>Grotta di Monte Saraceno</t>
  </si>
  <si>
    <t>Grotta grande di Monte Saraceno</t>
  </si>
  <si>
    <t>Grotta  Acqua Azzurra 1</t>
  </si>
  <si>
    <t>Grotta Acqua Azzurra 2</t>
  </si>
  <si>
    <t xml:space="preserve">Grotta Acqua Azzurra 3 </t>
  </si>
  <si>
    <t>Grotta Acqua Azzurra 4</t>
  </si>
  <si>
    <t>Grotta Pischipino 1</t>
  </si>
  <si>
    <t>Grotta Pischipino 2</t>
  </si>
  <si>
    <t>Grottone sotto il Castello</t>
  </si>
  <si>
    <t xml:space="preserve">Grava di  Pecoriello </t>
  </si>
  <si>
    <t>Grava di Tuppo Abruzzese (Valle del Palombaro)</t>
  </si>
  <si>
    <t>Grava di Leggieri</t>
  </si>
  <si>
    <t>Grava di Nevera</t>
  </si>
  <si>
    <t>Grotta di Porto Greco</t>
  </si>
  <si>
    <t>Grava di Iazzo Sciarra</t>
  </si>
  <si>
    <t>Grava di Monte Granata</t>
  </si>
  <si>
    <t>Grava di  Monte Granata 2</t>
  </si>
  <si>
    <t>Grava dell’ Annuosola (grava 3a di Monte Granata PU 2163)</t>
  </si>
  <si>
    <t>Grava del Pozzillo</t>
  </si>
  <si>
    <t>Grava di Cupari</t>
  </si>
  <si>
    <t>Grava dell’ Acero (grava di Landa la Serpe)</t>
  </si>
  <si>
    <t>Grava di Valle Cappello (Grava di Femminamorta)</t>
  </si>
  <si>
    <t>Grotta di Caganella</t>
  </si>
  <si>
    <t xml:space="preserve">Grava di Sagro </t>
  </si>
  <si>
    <t>Grava di Muratico di Prigna</t>
  </si>
  <si>
    <t>Grava della Sgarazza</t>
  </si>
  <si>
    <t>Grava di San Salvatore (abisso di Coppa Grande)</t>
  </si>
  <si>
    <t>Grotta di Romanello</t>
  </si>
  <si>
    <t>Grava di Culazza</t>
  </si>
  <si>
    <t>Grotta di Tavernola</t>
  </si>
  <si>
    <t>Grava di Catroppoli</t>
  </si>
  <si>
    <t>Grotta di Catroppoli</t>
  </si>
  <si>
    <t>Grava di  Putarre</t>
  </si>
  <si>
    <t>Grotta di  Valle delle Pere</t>
  </si>
  <si>
    <t>Grava di Piscina Nuova</t>
  </si>
  <si>
    <t xml:space="preserve">Grava di Murione </t>
  </si>
  <si>
    <t xml:space="preserve">Buca del Vento </t>
  </si>
  <si>
    <t>Grotta della Masseria Bramante</t>
  </si>
  <si>
    <t>Grotta  I Springoli (E' la PU 230)</t>
  </si>
  <si>
    <t>Grotta del Trabucco</t>
  </si>
  <si>
    <t>Grotta I Mengk (grotta delle Ondine)</t>
  </si>
  <si>
    <t>Grotta dell’ Acqua Calda</t>
  </si>
  <si>
    <t>Grotticella di Manacore</t>
  </si>
  <si>
    <t>Grotta marina di Manacore 1</t>
  </si>
  <si>
    <t>Grotta marina di Manacore 2</t>
  </si>
  <si>
    <t>Buca dei Ragni</t>
  </si>
  <si>
    <t>Grava di Monte Granata 3 (grava dell’Annuosola)</t>
  </si>
  <si>
    <t xml:space="preserve">Grava del Morto </t>
  </si>
  <si>
    <t>Buca di Tagliata</t>
  </si>
  <si>
    <t>Grotta Masseria Piccirella</t>
  </si>
  <si>
    <t>Riparo Masseria Piccirella</t>
  </si>
  <si>
    <t>Grotta Valle di Stignano 2</t>
  </si>
  <si>
    <t>Grotta Valle di Stignano 3</t>
  </si>
  <si>
    <t>Grotta di Valle Lupino</t>
  </si>
  <si>
    <t>Grava di Ciavarella</t>
  </si>
  <si>
    <t>Grottone di Poggio San Lio</t>
  </si>
  <si>
    <t>Grotta di Monte Vernone</t>
  </si>
  <si>
    <t>Grava Tavernola</t>
  </si>
  <si>
    <t>Grava di Piscina Quadra</t>
  </si>
  <si>
    <t>Grotta di Torre Gattarella</t>
  </si>
  <si>
    <t>Grava  Purciariello (Trabucco del Torrente Macchia)</t>
  </si>
  <si>
    <t>Grava / Vora  Piscina Nuova di Prasse</t>
  </si>
  <si>
    <t>Grava di  Carminuccio (Grava di Coppa Calva)</t>
  </si>
  <si>
    <t>Grava di Stefano (grava del Cecato-2061 pu)</t>
  </si>
  <si>
    <t>Grotta di Tardia (grava Filomena) (grava del Morione)</t>
  </si>
  <si>
    <t>Grava di Bevilacqua</t>
  </si>
  <si>
    <t>Grava di Angelo (grava a N di Casa Maciddo)</t>
  </si>
  <si>
    <t>Grotta del Campo di Pietra</t>
  </si>
  <si>
    <t xml:space="preserve">Grava del Sorbo </t>
  </si>
  <si>
    <t xml:space="preserve">Buca a SW della grava del Sorbo </t>
  </si>
  <si>
    <t>Grotticella nei Piani San Vito</t>
  </si>
  <si>
    <t>Grotta Vignola (in loc. Vignola)</t>
  </si>
  <si>
    <t>Grava delle Ripe Rosse</t>
  </si>
  <si>
    <t>Inghiottitoio nei  Piani San Vito</t>
  </si>
  <si>
    <t>Pozzo ad WSW Piscina del Barone</t>
  </si>
  <si>
    <t>Grotta di Valle Palombara 2 (Interstrato di Valle Palombara)</t>
  </si>
  <si>
    <t>Grotta di Valle Palombara 3</t>
  </si>
  <si>
    <t>Cavernetta di Valle Palombara</t>
  </si>
  <si>
    <t>Grava del Segnale</t>
  </si>
  <si>
    <t>Buca delle Gomme (buca del Campo di Motocross)</t>
  </si>
  <si>
    <t>Tana del Ghiro</t>
  </si>
  <si>
    <t>Dolina di crollo sulle pendici del Montenero</t>
  </si>
  <si>
    <t>Grotta San Nicola (delle Fusine)</t>
  </si>
  <si>
    <t>Grotta delle Capre</t>
  </si>
  <si>
    <t>Grotticella di  Coppa di Mezzo</t>
  </si>
  <si>
    <t>Capovento dei Coralloidi</t>
  </si>
  <si>
    <t>Grotta Murata</t>
  </si>
  <si>
    <t>Grotta di Coppa d’Incero</t>
  </si>
  <si>
    <t>Grotta dei Vento (grotta dei Cappuccini)</t>
  </si>
  <si>
    <t>Grotta di Padre Pio</t>
  </si>
  <si>
    <t>Grotta del Bacile</t>
  </si>
  <si>
    <t>Grotta di Valle Monaca 3</t>
  </si>
  <si>
    <t>Riparo di Valle Vituro 1</t>
  </si>
  <si>
    <t>Riparo di Valle Vituro 2</t>
  </si>
  <si>
    <t xml:space="preserve">Grava in loc. Difesa di Rignano (grava del Barbiere) </t>
  </si>
  <si>
    <t>Grotta del Bandito</t>
  </si>
  <si>
    <t>Grotta  Canale Farajama 1</t>
  </si>
  <si>
    <t>Grotta Canale Farajama 2</t>
  </si>
  <si>
    <t>Inghiottitoio del Bacino</t>
  </si>
  <si>
    <t>Grotta Figurella</t>
  </si>
  <si>
    <t>Grotta Rossa di Monte Castellano (grotta di San Giorgio)</t>
  </si>
  <si>
    <t>Grotta Nani</t>
  </si>
  <si>
    <t>Grava  Coppe di Nolfo</t>
  </si>
  <si>
    <t>Meandro di Zazzano</t>
  </si>
  <si>
    <t>Grava della Valle d’Orlando (PU 602 La Grava)</t>
  </si>
  <si>
    <t>Grava a S del Radar di Monte Jacotenente</t>
  </si>
  <si>
    <t>Grava in loc. Ginestra</t>
  </si>
  <si>
    <t>Grotta in loc. Mulanna</t>
  </si>
  <si>
    <t>Grotta di Coppa dei Morti</t>
  </si>
  <si>
    <t>Grotta Piscina della Monaca</t>
  </si>
  <si>
    <t xml:space="preserve">Grava di Santa Maria </t>
  </si>
  <si>
    <t>Grotta di Centopiledda</t>
  </si>
  <si>
    <t>Grotta della  Donna 1 (grotta Coppa di Forno 1)</t>
  </si>
  <si>
    <t>Grava di Tuppo dell’Aquila</t>
  </si>
  <si>
    <t xml:space="preserve">Grava Volafoglia </t>
  </si>
  <si>
    <t>Capovento di Valle Santa Maura</t>
  </si>
  <si>
    <t>Grava ENE delle Case Ciavarella (grava nel Parco Villani)</t>
  </si>
  <si>
    <t>Capovento a N di Casa Gentile</t>
  </si>
  <si>
    <t>Grava Scaranappe</t>
  </si>
  <si>
    <t xml:space="preserve">Buco ad WSW Donna Marianna </t>
  </si>
  <si>
    <t>Grotta Seriege</t>
  </si>
  <si>
    <t>Abisso delle Volpi</t>
  </si>
  <si>
    <t>Grava in loc. Rozzo Alto</t>
  </si>
  <si>
    <t>Grava in loc. Giovannicchio</t>
  </si>
  <si>
    <t>Grotta Mercurio</t>
  </si>
  <si>
    <t>Grotta Trappedo</t>
  </si>
  <si>
    <t>Inghiottitoio di Piscina Nova (ESE DI C. vigilante)</t>
  </si>
  <si>
    <t>Grava di Marialonga</t>
  </si>
  <si>
    <t>Pozzo del Segnale 1</t>
  </si>
  <si>
    <t>Pozzo del Segnale 2</t>
  </si>
  <si>
    <t>Grotta del  Riccio 2</t>
  </si>
  <si>
    <t>Grava del Riccio 2</t>
  </si>
  <si>
    <t>Buca del Riccio (buca di Saddam)</t>
  </si>
  <si>
    <t>Grava a N del  Cancello</t>
  </si>
  <si>
    <t>Grotta della Donna 2 (grotta Coppa di Forno 2)</t>
  </si>
  <si>
    <t>Grotta della Donna 3 (grotta Coppa di Forno 3)</t>
  </si>
  <si>
    <t>Grava di Valle Sardella (grava dello Scoiattolo)</t>
  </si>
  <si>
    <t>Grava del Refice</t>
  </si>
  <si>
    <t>Grotta dei Pini</t>
  </si>
  <si>
    <t>Gravone della Casetta</t>
  </si>
  <si>
    <t>Grotta del Canale Lu Urnale 1</t>
  </si>
  <si>
    <t>Grotta del Canale Lu Urnale 2</t>
  </si>
  <si>
    <t xml:space="preserve">Grotta del Canale Lu Urnale 3 </t>
  </si>
  <si>
    <t xml:space="preserve">Grotta del Canale Lu Urnale 4 </t>
  </si>
  <si>
    <t xml:space="preserve">Grotta del Canale Lu Urnale 5 </t>
  </si>
  <si>
    <t>Grotta del Canale Lu Urnale 6 (Labirinto)</t>
  </si>
  <si>
    <t>Grotta sopra la grotta Murata 2</t>
  </si>
  <si>
    <t>Grotta sopra la grotta Murata 3</t>
  </si>
  <si>
    <t>grottina Pranzo</t>
  </si>
  <si>
    <t>Grava a SE di Casa Maciddo</t>
  </si>
  <si>
    <t>Grava ad Ovest di Palla Palla</t>
  </si>
  <si>
    <t>Grotta di  Roggia la Vacca</t>
  </si>
  <si>
    <t>Grotta di Valle Lario</t>
  </si>
  <si>
    <t>Caverna sulla strada San Menaio - Peschici</t>
  </si>
  <si>
    <t>Meandri delle Streghe</t>
  </si>
  <si>
    <t>Grotta Valle Inferno 1 sx</t>
  </si>
  <si>
    <t>Grotta Valle Inferno 2 sx</t>
  </si>
  <si>
    <t>Grotta Valle Inferno 3 sx</t>
  </si>
  <si>
    <t>Pozzetto di Murgia La Gatta</t>
  </si>
  <si>
    <t>Grava di Valle Baracca</t>
  </si>
  <si>
    <t>Pozzetto di San Salvatore</t>
  </si>
  <si>
    <t>Grotta della Madonnina Dipinta (Trabucco Valle Campanile)</t>
  </si>
  <si>
    <t>Riparo di Valle Granara</t>
  </si>
  <si>
    <t>Grotta di San Felice 2</t>
  </si>
  <si>
    <t>Grotta di San Felice 3</t>
  </si>
  <si>
    <t>Riparo N  Cala San Felice</t>
  </si>
  <si>
    <t>Grotta  Traforo</t>
  </si>
  <si>
    <t>Grava  Mergoli</t>
  </si>
  <si>
    <t>Grotta Bufalara 1</t>
  </si>
  <si>
    <t>Grotta Bufalara 2</t>
  </si>
  <si>
    <t>Capovento della piana di Montenero</t>
  </si>
  <si>
    <t xml:space="preserve">Grotta del Vento </t>
  </si>
  <si>
    <t xml:space="preserve">Buco a SW dei Cassioni </t>
  </si>
  <si>
    <t>Abisso del Fumo</t>
  </si>
  <si>
    <t xml:space="preserve">Grotticella della  Difesa </t>
  </si>
  <si>
    <t>Buca della Difesa</t>
  </si>
  <si>
    <t>Grotta del Brigante della Foresta Umbra</t>
  </si>
  <si>
    <t>Buco  Marialonga 1</t>
  </si>
  <si>
    <t>Buco Marialonga 2</t>
  </si>
  <si>
    <t>Buco Marialonga 3</t>
  </si>
  <si>
    <t>Grotta sopra la grotta Santa Lucia</t>
  </si>
  <si>
    <t>Grotta a SE Casa Lampione</t>
  </si>
  <si>
    <t>Grotta nella cava a SE di Casa Lampione</t>
  </si>
  <si>
    <t>Grotta di Posta Rossa</t>
  </si>
  <si>
    <t>Grotta nella  Cava di Bauxite</t>
  </si>
  <si>
    <t>Grotta di Mezzoquinto</t>
  </si>
  <si>
    <t>Grotta di Monte Granata</t>
  </si>
  <si>
    <t>Grava di Bocca della Pignatta</t>
  </si>
  <si>
    <t>Grava di  Valle del Tesoro</t>
  </si>
  <si>
    <t>Grotta  Edera</t>
  </si>
  <si>
    <t>Grotta sotto  Coppa la Pinta (grotta dei Briganti)</t>
  </si>
  <si>
    <t>Riparo sotto Coppa la Pinta</t>
  </si>
  <si>
    <t>Condotte a NE di  Mannarano (Grotta dei Mariuoli)</t>
  </si>
  <si>
    <t>Condotte di Valle Palombara</t>
  </si>
  <si>
    <t>Gravone a NE del Sambuco</t>
  </si>
  <si>
    <t>Buco del Serpente</t>
  </si>
  <si>
    <t>Antro di Valle Serpente</t>
  </si>
  <si>
    <t>Buca dell’ Anaconda</t>
  </si>
  <si>
    <t>Grava del Ponte d’Umbra</t>
  </si>
  <si>
    <t>Grotta del Teschio (grotta di Jacotenente)</t>
  </si>
  <si>
    <t>Inghiottitoio di Murge Palena</t>
  </si>
  <si>
    <t>Grottino di Piano San Martino</t>
  </si>
  <si>
    <t>Grava di Bongiovanni (grava dei Rovi)</t>
  </si>
  <si>
    <t>Caverna sulle pendici del Monte Sacro</t>
  </si>
  <si>
    <t>Grava di Piano delle Querce</t>
  </si>
  <si>
    <t>Grava di Monte La Guardia</t>
  </si>
  <si>
    <t>Pozzetto di San Salvatore 2</t>
  </si>
  <si>
    <t>Grotta  Coppa la Pinta</t>
  </si>
  <si>
    <t>Grotta del Geco</t>
  </si>
  <si>
    <t>Grava di Villa Rosa</t>
  </si>
  <si>
    <t>Grotta del Titolone</t>
  </si>
  <si>
    <t>Grotta Monte Saraceno</t>
  </si>
  <si>
    <t xml:space="preserve">Grotta del Pozzo Luce </t>
  </si>
  <si>
    <t>Grotta Sperlonga 2</t>
  </si>
  <si>
    <t>Grotta Sperlonga 3</t>
  </si>
  <si>
    <t>Grotta Don Leonardo 2</t>
  </si>
  <si>
    <t>Grava di Solo</t>
  </si>
  <si>
    <t>Grotta dello Stinco</t>
  </si>
  <si>
    <t>Grava del Torrione</t>
  </si>
  <si>
    <t>Grotta delle Diomedee</t>
  </si>
  <si>
    <t>Grava  Cima Canalone (grava Gas Gas)</t>
  </si>
  <si>
    <t>Buca della Difesa 2</t>
  </si>
  <si>
    <t>Buca della  Funnata</t>
  </si>
  <si>
    <t>Grotta del Tornante</t>
  </si>
  <si>
    <t>Buca del Principe</t>
  </si>
  <si>
    <t>Grotta del  Galletto</t>
  </si>
  <si>
    <t>Complesso grotte La Stretta</t>
  </si>
  <si>
    <t>Grotta delle Lucciole</t>
  </si>
  <si>
    <t>Grotta dell’ Epidemia</t>
  </si>
  <si>
    <t>Cunicolo del Fico</t>
  </si>
  <si>
    <t>Grotta Bucata</t>
  </si>
  <si>
    <t>Grotta San Benedetto</t>
  </si>
  <si>
    <t>Buca del Lentisco</t>
  </si>
  <si>
    <t>Grotta Imboscata</t>
  </si>
  <si>
    <t>Grotta Don Leonardo 3</t>
  </si>
  <si>
    <t>Grotta Saracena</t>
  </si>
  <si>
    <t>Grotta sotto il Convento della Sperlonga</t>
  </si>
  <si>
    <t>Grava di Pietra Appesa</t>
  </si>
  <si>
    <t>Grotta di Piano San Vito</t>
  </si>
  <si>
    <t>Grotta San Francato 2</t>
  </si>
  <si>
    <t>Grotta  San Francato 3</t>
  </si>
  <si>
    <t>Pozzo San Francato</t>
  </si>
  <si>
    <t>Grava della Vacca</t>
  </si>
  <si>
    <t xml:space="preserve">Grava del  Sottobosco </t>
  </si>
  <si>
    <t>Grava di Pietra Appesa 2</t>
  </si>
  <si>
    <t>Grava del Km 119</t>
  </si>
  <si>
    <t>Grava di Casa di Bari</t>
  </si>
  <si>
    <t>Grotticella sopra Carmine</t>
  </si>
  <si>
    <t>Buca sotto Tricarico</t>
  </si>
  <si>
    <t>Buca nel Settore 32</t>
  </si>
  <si>
    <t>Antri Torre del Ponte</t>
  </si>
  <si>
    <t>Grotticelle sotto Cima Oliva</t>
  </si>
  <si>
    <t>Grotticella al Km 82,400 S.S. 89</t>
  </si>
  <si>
    <t>Frattura occidentale Manaccora</t>
  </si>
  <si>
    <t>Grotta Failli</t>
  </si>
  <si>
    <t>Grotta sopra la grotta Sant'Anna</t>
  </si>
  <si>
    <t>Pozzo del Canale Rovisco</t>
  </si>
  <si>
    <t>Grotta di Valle Cravutt'</t>
  </si>
  <si>
    <t>Grotta  San Giovanni (sin. Grotta Tommasone)</t>
  </si>
  <si>
    <t xml:space="preserve">Grottone San Giovanni </t>
  </si>
  <si>
    <t>Grava della Piscina della Ginestra</t>
  </si>
  <si>
    <t>Capo Vieste  La Salata Capo Vieste 1</t>
  </si>
  <si>
    <t>Capo Vieste  La Salata Capo Vieste 2</t>
  </si>
  <si>
    <t>Capo Vieste  La Salata Capo Vieste 3</t>
  </si>
  <si>
    <t>Capo Vieste  La Salata Capo Vieste 4</t>
  </si>
  <si>
    <t>Buca di Toppo di Chionco</t>
  </si>
  <si>
    <t>Grava di Zarra</t>
  </si>
  <si>
    <t>Buca dei Mufloni</t>
  </si>
  <si>
    <t>Buco del Ragno</t>
  </si>
  <si>
    <t>Buca di Pischipino</t>
  </si>
  <si>
    <t>Capovento   Contursi</t>
  </si>
  <si>
    <t>Grotta delle Colonne</t>
  </si>
  <si>
    <t>Buca Falascone</t>
  </si>
  <si>
    <t>grotta Segnale</t>
  </si>
  <si>
    <t>eremo del  Mulino</t>
  </si>
  <si>
    <t>buca sotto      Montenero (sin. Buca dei chiodini)</t>
  </si>
  <si>
    <t>grava Monte Jacovizzo</t>
  </si>
  <si>
    <t>inghiottitoio  La Selva</t>
  </si>
  <si>
    <t>buco sotto il Kanyon</t>
  </si>
  <si>
    <t>grava Tommarone 2</t>
  </si>
  <si>
    <t>grotta di Perta</t>
  </si>
  <si>
    <t xml:space="preserve"> grava</t>
  </si>
  <si>
    <t xml:space="preserve"> trabucco 2 Valle Palombara </t>
  </si>
  <si>
    <t xml:space="preserve"> Grottino Stancavacche</t>
  </si>
  <si>
    <t>grava di Scappitedda</t>
  </si>
  <si>
    <t>caverna di Valle della Vecchia</t>
  </si>
  <si>
    <t>buca dei Prigionieri</t>
  </si>
  <si>
    <t>grotta di  Masseria Fandetti</t>
  </si>
  <si>
    <t>grotta di  Masseria Fandetti 2</t>
  </si>
  <si>
    <t>grotta Crollata</t>
  </si>
  <si>
    <t>grava Stingioromano</t>
  </si>
  <si>
    <t>grava della Sartòscene (tartaruga)</t>
  </si>
  <si>
    <t>buca del Capriolo</t>
  </si>
  <si>
    <t>grotta Quarantana</t>
  </si>
  <si>
    <t>grotta di  Coppa Acchiatora</t>
  </si>
  <si>
    <t>grotta dei Porci</t>
  </si>
  <si>
    <t>grotta di Coppa Santa Tecla</t>
  </si>
  <si>
    <t>grava del  Tasso</t>
  </si>
  <si>
    <t>grotta della  Farfalla</t>
  </si>
  <si>
    <t>buco della Farfalla</t>
  </si>
  <si>
    <t>grava del Morione 2</t>
  </si>
  <si>
    <t>grava del Morione 3</t>
  </si>
  <si>
    <t>buca di  Bastone</t>
  </si>
  <si>
    <t>grotta Bastone</t>
  </si>
  <si>
    <t>grava della Piana di Montenero</t>
  </si>
  <si>
    <t>buca della  Lepre</t>
  </si>
  <si>
    <t>buca del Ceppo</t>
  </si>
  <si>
    <t>buca del Pioppo</t>
  </si>
  <si>
    <t xml:space="preserve"> Barracuda</t>
  </si>
  <si>
    <t>grava del Serio</t>
  </si>
  <si>
    <t>grotta sotto la Cava</t>
  </si>
  <si>
    <t xml:space="preserve">grotticella sotto la Cava </t>
  </si>
  <si>
    <t>grotta della Femmina</t>
  </si>
  <si>
    <t>grotta della Dimenticanza</t>
  </si>
  <si>
    <t>Buca di  Valle del Fruscio</t>
  </si>
  <si>
    <t>Buca di  Caganella</t>
  </si>
  <si>
    <t>grava della Neve</t>
  </si>
  <si>
    <t>grotta delle  Murice</t>
  </si>
  <si>
    <t>Grava Cerasa Bis</t>
  </si>
  <si>
    <t>grava di  Ultimo</t>
  </si>
  <si>
    <t>grava degli Anelli</t>
  </si>
  <si>
    <t>Grava Zizio</t>
  </si>
  <si>
    <t>grotta  San Sabina</t>
  </si>
  <si>
    <t>grotta sotto Vigilante</t>
  </si>
  <si>
    <t>grotta Etrusca (grotta U'Zuzz'r - grotta sotto la Tribuna</t>
  </si>
  <si>
    <t>grava di Caganella</t>
  </si>
  <si>
    <t>buca di  Femminamorta</t>
  </si>
  <si>
    <t>buca di  Fossacone</t>
  </si>
  <si>
    <t>grotticella di  Fossacone</t>
  </si>
  <si>
    <t>buca di Spilacardillo</t>
  </si>
  <si>
    <t>grotta dei Dauni</t>
  </si>
  <si>
    <t>grava di Coppa Iungarelli</t>
  </si>
  <si>
    <t>grava di  Valle del Mascione 1</t>
  </si>
  <si>
    <t>grava di Valle del Mascione 2</t>
  </si>
  <si>
    <t>grava di  Monte La Guardia 2</t>
  </si>
  <si>
    <t>grotta sopra Coppa di Montelci</t>
  </si>
  <si>
    <t>grava Rifugio Sant'Egidio</t>
  </si>
  <si>
    <t>grotta Conforte</t>
  </si>
  <si>
    <t>grava del Furetto</t>
  </si>
  <si>
    <t xml:space="preserve"> GravaMat</t>
  </si>
  <si>
    <t>grava Mak 1</t>
  </si>
  <si>
    <t>grava di Maranghine</t>
  </si>
  <si>
    <t>grava Cime Merse d'Incero</t>
  </si>
  <si>
    <t>grotta del Ramandato</t>
  </si>
  <si>
    <t>grotticella Lamia Vecchia è la 2310</t>
  </si>
  <si>
    <t>grotta della  Concordia</t>
  </si>
  <si>
    <t>grotta Planivi 1</t>
  </si>
  <si>
    <t>grotta Planivi 2</t>
  </si>
  <si>
    <t>grotta Torre Gotica</t>
  </si>
  <si>
    <t>grotta in Alto</t>
  </si>
  <si>
    <t>grotta Azzurra</t>
  </si>
  <si>
    <t>grotta del Fico</t>
  </si>
  <si>
    <t>grotta delle Scale</t>
  </si>
  <si>
    <t>grotta 1 sx Valle Grande</t>
  </si>
  <si>
    <t>grotta 2 sx Valle Grande</t>
  </si>
  <si>
    <t>grotta 3 sx Valle Grande</t>
  </si>
  <si>
    <t>grotta 4 sx Valle Grande</t>
  </si>
  <si>
    <t>grava di Masseria Autrena</t>
  </si>
  <si>
    <t>Grotta Est di Alto</t>
  </si>
  <si>
    <t>Grotta Poligono di Tiro</t>
  </si>
  <si>
    <t>Grotta 1°SX Vers. Idrografico Valle Masselli</t>
  </si>
  <si>
    <t>Grotta 2°SX Vers. Idrografico Valle Masselli</t>
  </si>
  <si>
    <t>Grotta 3°SX Vers. Idrografico Valle Masselli</t>
  </si>
  <si>
    <t>Grotta del Cinghiale</t>
  </si>
  <si>
    <t>grava di Torre Autrara</t>
  </si>
  <si>
    <t>caverna di Torre Autrara</t>
  </si>
  <si>
    <t>L’Acquaviva (Caverna dell’Acquaviva)</t>
  </si>
  <si>
    <t>La Grave (grave di Frà Gennaro)</t>
  </si>
  <si>
    <t>La Gravscedda (grave di Quasano)</t>
  </si>
  <si>
    <t>La Grava (grava di S. Spirito)(grava I Carpini)</t>
  </si>
  <si>
    <t xml:space="preserve">La Grotta (Grotta Grande) </t>
  </si>
  <si>
    <t>Pozzo naturale presso voragine il Cavone</t>
  </si>
  <si>
    <t xml:space="preserve"> Pozzo naturale presso voragine il Cavone</t>
  </si>
  <si>
    <t>Grave  presso il</t>
  </si>
  <si>
    <t>Grave  presso il Nuovo Lebbrosario (Grave di Murgia Vallata)</t>
  </si>
  <si>
    <t>Grotta presso il</t>
  </si>
  <si>
    <t>Grotta presso il Castelliere di Monte Castiglione</t>
  </si>
  <si>
    <t>Grotticella presso</t>
  </si>
  <si>
    <t>Grotticella presso Masseria Pacelli</t>
  </si>
  <si>
    <t>Grotta presso</t>
  </si>
  <si>
    <t>Grotta presso Masseria Pacelli</t>
  </si>
  <si>
    <t>Grotta presso Masseria la Lite</t>
  </si>
  <si>
    <t>Grotticella presso la</t>
  </si>
  <si>
    <t>Grotticella presso la Grotta del Laghetto 1</t>
  </si>
  <si>
    <t>Grotticella presso la Grotta del Laghetto 2</t>
  </si>
  <si>
    <t>Grotta presso Torre Santo Stefano</t>
  </si>
  <si>
    <t>Voragine presso l’ex</t>
  </si>
  <si>
    <t>Voragine presso l’ex Macello</t>
  </si>
  <si>
    <t>Voragine presso l’</t>
  </si>
  <si>
    <t>Voragine presso l’ Ospedale ex Convento</t>
  </si>
  <si>
    <t>Acqua presso Torre Sfinale (Grotta dell’Acqua)</t>
  </si>
  <si>
    <t>Caverna dell’ Acqua presso Torre Sfinale (Grotta dell’Acqua)</t>
  </si>
  <si>
    <t>Grotta presso la Punta di</t>
  </si>
  <si>
    <t>Grotta presso la Punta di Manaccora</t>
  </si>
  <si>
    <t>Caverna presso il Trabucco di Punta</t>
  </si>
  <si>
    <t>Caverna presso il Trabucco di Punta Manaccora</t>
  </si>
  <si>
    <t xml:space="preserve">Grotta presso la </t>
  </si>
  <si>
    <t>Grotta presso la  Grotta grande</t>
  </si>
  <si>
    <t>Grotta presso Cimitero d’Ischitella</t>
  </si>
  <si>
    <t>Caverna presso le</t>
  </si>
  <si>
    <t>Caverna presso le Cascatelle della Sorgente</t>
  </si>
  <si>
    <t>Case le Grotte (presso Mass. Case le Gatte)</t>
  </si>
  <si>
    <t>Grotta Case le Grotte (presso Mass. Case le Gatte)</t>
  </si>
  <si>
    <t>Grotta presso la</t>
  </si>
  <si>
    <t>Grotta presso la Masseria Serranova</t>
  </si>
  <si>
    <t>Grotta presso la Masseria Bufaloria</t>
  </si>
  <si>
    <t>Grotta presso la Masseria Ferretti</t>
  </si>
  <si>
    <t xml:space="preserve">Grotta presso </t>
  </si>
  <si>
    <t>Grotta presso  Lago d’Anice di Sopra</t>
  </si>
  <si>
    <t>Grotta presso lo</t>
  </si>
  <si>
    <t>Grotta presso lo Stabilimento Trebotti</t>
  </si>
  <si>
    <t>Grotticella presso grotta dell’</t>
  </si>
  <si>
    <t>Grotticella presso grotta dell’ Orco</t>
  </si>
  <si>
    <t>Grotticella presso grotta dell’ Imbroglio</t>
  </si>
  <si>
    <t>Vora presso</t>
  </si>
  <si>
    <t>Vora presso Pozzo Impagnatiello</t>
  </si>
  <si>
    <t>Grotticella presso il Grottone</t>
  </si>
  <si>
    <t>Grotticella presso il Grottone La Palummara</t>
  </si>
  <si>
    <t>Grotta inferiore presso</t>
  </si>
  <si>
    <t>Grotta inferiore presso La Palummara di Valle Inferno</t>
  </si>
  <si>
    <t>Grotta superiore presso</t>
  </si>
  <si>
    <t>Grotta superiore presso La Palummara di Valle Inferno</t>
  </si>
  <si>
    <t>Grotticella presso Il Cavoncello</t>
  </si>
  <si>
    <t>Grotta presso Fenditura</t>
  </si>
  <si>
    <t>Grotta presso Aspra</t>
  </si>
  <si>
    <t>Grotticella presso grotta</t>
  </si>
  <si>
    <t>Grotticella presso grotta Diavoli</t>
  </si>
  <si>
    <t>Grotticella presso grotta del</t>
  </si>
  <si>
    <t>Grotticella presso grotta del Fiume</t>
  </si>
  <si>
    <t>Grotticella presso grotta del Presepe</t>
  </si>
  <si>
    <t>Teatro (Grotticella presso Grotta del Dragone)</t>
  </si>
  <si>
    <t>Grotta del Teatro (Grotticella presso Grotta del Dragone)</t>
  </si>
  <si>
    <t>Grotta presso Masseria Lopez</t>
  </si>
  <si>
    <t>Riparo presso la Grotta del</t>
  </si>
  <si>
    <t>Riparo presso la Grotta del Vagno 2</t>
  </si>
  <si>
    <t xml:space="preserve">Buca presso la </t>
  </si>
  <si>
    <t>Buca presso la  Cava di Pennacchio</t>
  </si>
  <si>
    <t>Grotticella nella cava presso</t>
  </si>
  <si>
    <t>Grotticella nella cava presso Masseria Lemarangi</t>
  </si>
  <si>
    <t>Grotta presso Masseria Tamburo</t>
  </si>
  <si>
    <t>grotta presso</t>
  </si>
  <si>
    <t>grotta presso Masseria Porto Piccolo (Pozzo del Daino)</t>
  </si>
  <si>
    <t>Grotticella presso il</t>
  </si>
  <si>
    <t>Grotticella presso il Mortale</t>
  </si>
  <si>
    <t>Grava presso le</t>
  </si>
  <si>
    <t>Grava presso le Antenne RAI-TV</t>
  </si>
  <si>
    <t>Grotta presso Il Pannone</t>
  </si>
  <si>
    <t>Grava presso</t>
  </si>
  <si>
    <t>Grava presso Palla Palla (Grava di Palla Palla 2)</t>
  </si>
  <si>
    <t>Grotticella presso i ruderi di</t>
  </si>
  <si>
    <t>Grotticella presso i ruderi di Madonna d’Elio</t>
  </si>
  <si>
    <t>Grotta presso Pippola</t>
  </si>
  <si>
    <t>Grava presso Masseria Scarano</t>
  </si>
  <si>
    <t>Grava presso Mass. Di</t>
  </si>
  <si>
    <t>Grava presso Mass. Di Angelo (grava a S di C. Peppinella)</t>
  </si>
  <si>
    <t>Cinese (grava presso Papaglione)</t>
  </si>
  <si>
    <t>Abisso Cinese (grava presso Papaglione)</t>
  </si>
  <si>
    <t>Grotta presso la grotta</t>
  </si>
  <si>
    <t>Grotta presso la grotta Murata</t>
  </si>
  <si>
    <t>Pineta (presso Cappuccini)</t>
  </si>
  <si>
    <t>Grotta Pineta (presso Cappuccini)</t>
  </si>
  <si>
    <t>Grava presso Masseria Falcione</t>
  </si>
  <si>
    <t>Grotta presso Santa Maria</t>
  </si>
  <si>
    <t>Grotta presso la Cava di Pietre</t>
  </si>
  <si>
    <t>Grotta presso Coppa Mulanna</t>
  </si>
  <si>
    <t>Cavità presso</t>
  </si>
  <si>
    <t>Cavità presso Il Combare</t>
  </si>
  <si>
    <t>Capovento presso</t>
  </si>
  <si>
    <t>Capovento presso Case Villani</t>
  </si>
  <si>
    <t>Grava presso Volafoglia</t>
  </si>
  <si>
    <t>Cunicoli presso il</t>
  </si>
  <si>
    <t>Cunicoli presso il Tedesco</t>
  </si>
  <si>
    <t>Caverna passante presso il</t>
  </si>
  <si>
    <t>Caverna passante presso il Santuario di Pulsano</t>
  </si>
  <si>
    <t>Riparo presso il</t>
  </si>
  <si>
    <t>Riparo presso il Santuario di Pulsano</t>
  </si>
  <si>
    <t>Grotticella presso la grotta</t>
  </si>
  <si>
    <t>Grotticella presso la grotta Santa Lucia</t>
  </si>
  <si>
    <t>Grotta presso Edera</t>
  </si>
  <si>
    <t>Buca presso grotta nel</t>
  </si>
  <si>
    <t>Buca presso grotta nel Pian della Macina</t>
  </si>
  <si>
    <t>Capovento presso il</t>
  </si>
  <si>
    <t>Capovento presso il Sambuco</t>
  </si>
  <si>
    <t xml:space="preserve">Grotta presso Palombara </t>
  </si>
  <si>
    <t>Antro presso grotta dell’</t>
  </si>
  <si>
    <t>Antro presso grotta dell’ Acqua</t>
  </si>
  <si>
    <t>Grava presso Cancello 2</t>
  </si>
  <si>
    <t>Pioppo presso Volafoglia</t>
  </si>
  <si>
    <t>grava del  Pioppo presso Volafoglia</t>
  </si>
  <si>
    <t>POLIGONALE PER IL CALCOLO DELLE COORDINATE DEL PUNTO 0</t>
  </si>
  <si>
    <t>DAL PUNTO GPS A AUX 1</t>
  </si>
  <si>
    <t>DAL PUNTO AUX1 A AUX 2</t>
  </si>
  <si>
    <t>DAL PUNTO AUX2 A AUX 3</t>
  </si>
  <si>
    <t>DAL PUNTO AUX3 A AUX 4</t>
  </si>
  <si>
    <t>DAL PUNTO AUX4 A AUX 5</t>
  </si>
  <si>
    <t>Zone</t>
  </si>
  <si>
    <t>mN</t>
  </si>
  <si>
    <t>Northing</t>
  </si>
  <si>
    <t>mE</t>
  </si>
  <si>
    <t>Easting</t>
  </si>
  <si>
    <r>
      <t>Output</t>
    </r>
    <r>
      <rPr>
        <sz val="10"/>
        <rFont val="Arial"/>
        <family val="2"/>
      </rPr>
      <t>: UTM WGS 84</t>
    </r>
  </si>
  <si>
    <t>DECIMAL</t>
  </si>
  <si>
    <t>W</t>
  </si>
  <si>
    <t>N</t>
  </si>
  <si>
    <t>sec</t>
  </si>
  <si>
    <t>min</t>
  </si>
  <si>
    <t>deg (E = +, W = -)</t>
  </si>
  <si>
    <t>Longitude:</t>
  </si>
  <si>
    <t>deg</t>
  </si>
  <si>
    <t>deg (N = +, S = -)</t>
  </si>
  <si>
    <t>Latitude:</t>
  </si>
  <si>
    <t>Longitude</t>
  </si>
  <si>
    <t>Latitude</t>
  </si>
  <si>
    <r>
      <t>Input</t>
    </r>
    <r>
      <rPr>
        <sz val="10"/>
        <rFont val="Arial"/>
        <family val="2"/>
      </rPr>
      <t>: wgs84</t>
    </r>
  </si>
  <si>
    <t>Deg-Min-Sec to Decimal Degrees converter</t>
  </si>
  <si>
    <t>Latitude /Longitude to UTM converter</t>
  </si>
  <si>
    <r>
      <t>Output</t>
    </r>
    <r>
      <rPr>
        <sz val="10"/>
        <rFont val="Arial"/>
        <family val="2"/>
      </rPr>
      <t>: LatLong NAD 27</t>
    </r>
  </si>
  <si>
    <r>
      <t>Input</t>
    </r>
    <r>
      <rPr>
        <sz val="10"/>
        <rFont val="Arial"/>
        <family val="2"/>
      </rPr>
      <t>: UTM NAD 27</t>
    </r>
  </si>
  <si>
    <t>UTM (NAD 27) to Latitude/Longitude Converter</t>
  </si>
  <si>
    <t>UTM Northing</t>
  </si>
  <si>
    <t>UTM Easting</t>
  </si>
  <si>
    <t>LongOrigin</t>
  </si>
  <si>
    <t>M</t>
  </si>
  <si>
    <t>LongTemp</t>
  </si>
  <si>
    <t>T</t>
  </si>
  <si>
    <t>radians</t>
  </si>
  <si>
    <t>k0</t>
  </si>
  <si>
    <t>e'2</t>
  </si>
  <si>
    <t>e2</t>
  </si>
  <si>
    <t>1/f</t>
  </si>
  <si>
    <t>a</t>
  </si>
  <si>
    <t>WGS84</t>
  </si>
  <si>
    <t>Datum</t>
  </si>
  <si>
    <t>phi</t>
  </si>
  <si>
    <t>phiRad</t>
  </si>
  <si>
    <t>mu</t>
  </si>
  <si>
    <t>LongOrig</t>
  </si>
  <si>
    <t>y</t>
  </si>
  <si>
    <t>x</t>
  </si>
  <si>
    <t>R1</t>
  </si>
  <si>
    <t>C1</t>
  </si>
  <si>
    <t>T1</t>
  </si>
  <si>
    <t>N1</t>
  </si>
  <si>
    <t>e1</t>
  </si>
  <si>
    <t>NAD27</t>
  </si>
  <si>
    <t>wgs84</t>
  </si>
  <si>
    <t>]]&gt;&lt;/description&gt;
&lt;gx:balloonVisibility&gt;1&lt;/gx:balloonVisibility&gt;
   &lt;/Placemark&gt;</t>
  </si>
  <si>
    <t>NORD [°]</t>
  </si>
  <si>
    <t>INCLINAZIONE [°]</t>
  </si>
  <si>
    <t>DISTANZA [m]</t>
  </si>
  <si>
    <t>CENTRO ALTAMURANO RICERCHE SPELEOLOGICHE</t>
  </si>
  <si>
    <t>CARS</t>
  </si>
  <si>
    <t xml:space="preserve">GRUPPO SPELEOLOGICO DAUNO </t>
  </si>
  <si>
    <t>GSD</t>
  </si>
  <si>
    <t>GRUPPO PUGLIA GROTTE</t>
  </si>
  <si>
    <t>GPG</t>
  </si>
  <si>
    <t>Gruppo Speleologico Martinese</t>
  </si>
  <si>
    <t>GSM</t>
  </si>
  <si>
    <t>GRUPPO SPELEOLOGICO NERETINO</t>
  </si>
  <si>
    <t>GSN</t>
  </si>
  <si>
    <t>Gruppo Speleologico Vespertilio – CAI Bari</t>
  </si>
  <si>
    <t>GSV – CAI Bari</t>
  </si>
  <si>
    <t>Gruppo Grotte Grottaglie</t>
  </si>
  <si>
    <t>GGG</t>
  </si>
  <si>
    <t>ARCHEO SPELEO CLUB RIGNANO GARGANICO</t>
  </si>
  <si>
    <t>ASCRG</t>
  </si>
  <si>
    <t>GRUPPO SPELEOLOGICO SALENTINO “PASQUALE DE LORENTIIS” – ENTE MORALE</t>
  </si>
  <si>
    <t>GSSPDL</t>
  </si>
  <si>
    <t>Gruppo Speleo Statte</t>
  </si>
  <si>
    <t>GSS</t>
  </si>
  <si>
    <t xml:space="preserve">SPELEO CLUB SPERONE </t>
  </si>
  <si>
    <t>SCS</t>
  </si>
  <si>
    <t>GRUPPO SPELEOLOGICO RUVESE</t>
  </si>
  <si>
    <t>GSR</t>
  </si>
  <si>
    <t>SPELEO CLUB CRYPTAE ALIAE</t>
  </si>
  <si>
    <t>SCCA</t>
  </si>
  <si>
    <t>GRUPPO RICERCHE CARSICHE PUTIGNANO</t>
  </si>
  <si>
    <t>GRCP</t>
  </si>
  <si>
    <t>GRUPPO SPELOLOGICO MONTENERO</t>
  </si>
  <si>
    <t>GSMONTENERO</t>
  </si>
  <si>
    <t>GRUPPO SPELEOLOGICO GRUPPO SPELEOLOGICO LECCESE 'NDRONICO</t>
  </si>
  <si>
    <t>GSL 'NRONICO</t>
  </si>
  <si>
    <t>Gruppo Ricerche Speleologiche Mattinata</t>
  </si>
  <si>
    <t>GRSM</t>
  </si>
  <si>
    <t>SPELEO CLUB APRICENA</t>
  </si>
  <si>
    <t>SCA</t>
  </si>
  <si>
    <t>CENTRO SPELEOLOGICO DELL’ALTO SALENTO</t>
  </si>
  <si>
    <t>CSAS</t>
  </si>
  <si>
    <t>TEAM Archeo-Speleologico ARGOD (Associazione di Ricerca del Gargano Operante per la Divulgazione)</t>
  </si>
  <si>
    <t>ARGOD</t>
  </si>
  <si>
    <t xml:space="preserve">Gruppo Speleologico San Giovanni Rotondo </t>
  </si>
  <si>
    <t>GSSGR</t>
  </si>
  <si>
    <t>Gruppo Grotte Salento</t>
  </si>
  <si>
    <t>GGS</t>
  </si>
  <si>
    <t>&lt;table bgcolor="#FFFFFF"&gt;
&lt;tr bgcolor="#FFFFFF"&gt;
&lt;td width=150 align=center&gt;&lt;img src="http://www.fspuglia.it/loghi/Unione_Europea_Logo.jpg"&gt;&lt;/td&gt;
&lt;td width=150 align=center&gt;&lt;img src="http://www.fspuglia.it/loghi/REgione_Puglia_Logo.jpg"&gt;&lt;/td&gt;
&lt;td width=150 align=center&gt;&lt;img src="http://www.fspuglia.it/loghi/Fsp_Logo.jpg"&gt;&lt;/td&gt;&lt;/tr&gt;
&lt;/table&gt;
&lt;table width=400  bgcolor="#00CC00"&gt;&lt;tr bgcolor="#CCFF99"&gt;&lt;td align=center&gt;&lt;b&gt;&lt;p&gt;Progetto Catasto delle grotte e 
delle cavità artificiali&lt;p&gt;Codice MIRWEB C.P.FE4.400038 - CUP B39E10005710004
&lt;/td&gt;&lt;/tr&gt;&lt;/table&gt; &lt;p&gt;&lt;/p&gt;</t>
  </si>
  <si>
    <t>Data Lettura GPS</t>
  </si>
  <si>
    <t>Precisione GPS</t>
  </si>
  <si>
    <t>Copia da qui le coordinate finali!</t>
  </si>
  <si>
    <t>ATTENZIONE:
1. affinchè il foglio di lavoro funzioni correttamente bisogna attivare le macro
2. compilare solo i campi con fondo bianco
3. le coordinate possono essere inserite nei seguenti formati:
    - gradi minuti secondi    [GG°MM'SS,SS"]
    - gradi minuti decimali  [GG°MM,MMMMM']
    - gradi decimali             [GG,GGGGGGGG]
4. il file *.kml viene creato nella sottocartella KML lì dove è presente questo file.
5. il file *.xlsm viene creato nella sottocartella Excel lì dove è presente questo file.</t>
  </si>
  <si>
    <t>Solo coordinate</t>
  </si>
  <si>
    <t>Coordinate con poligonale</t>
  </si>
  <si>
    <t>ATTENZIONE:
per copiare i dati dalle celle sottostanti utilizzate:
1) il comando da tastiera "CTRL" + "C" oppure
2) tasto destro del mouse e quindi "Copia"
IMPORTANTE: non modificate la formula contenuta nella cella</t>
  </si>
  <si>
    <t>Version 1.9 © Vincenzo Martimucci, Gaetano Proietto</t>
  </si>
  <si>
    <t>Cavità n.1 presso Cripta di Lamalunga</t>
  </si>
  <si>
    <t>Cavità n.2 presso Cripta di Lamalunga</t>
  </si>
  <si>
    <t>Cavità n.3 presso Cripta di Lamalunga</t>
  </si>
  <si>
    <t>Cavità presso ipogeo di Vico Chiangella</t>
  </si>
  <si>
    <t>Cripta presso Masseria Le Grotte</t>
  </si>
  <si>
    <t>Chiesa rupestre di S.Giorgio presso Masseria Roccapampana</t>
  </si>
  <si>
    <t>Cripta presso Gravina di Forcella</t>
  </si>
  <si>
    <t>1° Cripta presso Masseria Laino</t>
  </si>
  <si>
    <t>2° Cripta presso Masseria Laino</t>
  </si>
  <si>
    <t>Cripta presso Masseria Tamburrello</t>
  </si>
  <si>
    <t>Cripta presso Masseria Scarano</t>
  </si>
  <si>
    <t>Chiesa rupestre presso Casina Millarti</t>
  </si>
  <si>
    <t>Cripta presso Masseria Santoria</t>
  </si>
  <si>
    <t>Cripta presso Santuario di S.Antonio alla Macchia</t>
  </si>
  <si>
    <t>Cavità n. 1 presso Cripta di San Lorenzo</t>
  </si>
  <si>
    <t>Cavità n. 2  presso Cripta di San Lorenzo</t>
  </si>
  <si>
    <t>Cavità presso Cripta inferiore Madonna della Scala</t>
  </si>
  <si>
    <t>Cripta presso Mass. Gelsorizzo</t>
  </si>
  <si>
    <t>Cripta anonima presso Cappella dell’Attarico (o dell’Artico)</t>
  </si>
  <si>
    <t>Villaggio rupestre presso Torre di San Foca</t>
  </si>
  <si>
    <t>presso Torre Incina</t>
  </si>
  <si>
    <t>CARS - CENTRO ALTAMURANO RICERCHE SPELEOLOGICHE</t>
  </si>
  <si>
    <t>40°56,109'</t>
  </si>
  <si>
    <t>40°56,108'</t>
  </si>
  <si>
    <t>16°21,350'</t>
  </si>
  <si>
    <t>C:\Users\Giovanni\Desktop\Calcolo media gps versione\File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</si>
</sst>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00"/>
    <numFmt numFmtId="165" formatCode="00"/>
    <numFmt numFmtId="166" formatCode="0000"/>
    <numFmt numFmtId="167" formatCode="0.0"/>
  </numFmts>
  <fonts count="4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entury Gothic"/>
      <family val="2"/>
    </font>
    <font>
      <sz val="8"/>
      <color theme="0" tint="-0.499984740745262"/>
      <name val="Century Gothic"/>
      <family val="2"/>
    </font>
    <font>
      <b/>
      <sz val="11"/>
      <color theme="1"/>
      <name val="Century Gothic"/>
      <family val="2"/>
    </font>
    <font>
      <sz val="7"/>
      <color theme="1"/>
      <name val="Century Gothic"/>
      <family val="2"/>
    </font>
    <font>
      <b/>
      <sz val="7"/>
      <color theme="1"/>
      <name val="Century Gothic"/>
      <family val="2"/>
    </font>
    <font>
      <b/>
      <sz val="7"/>
      <color theme="0" tint="-0.499984740745262"/>
      <name val="Century Gothic"/>
      <family val="2"/>
    </font>
    <font>
      <b/>
      <sz val="7"/>
      <color rgb="FFFF0000"/>
      <name val="Century Gothic"/>
      <family val="2"/>
    </font>
    <font>
      <b/>
      <sz val="10"/>
      <name val="Arial Narrow"/>
      <family val="2"/>
    </font>
    <font>
      <u/>
      <sz val="11"/>
      <color theme="10"/>
      <name val="Calibri"/>
      <family val="2"/>
    </font>
    <font>
      <b/>
      <sz val="11"/>
      <color rgb="FFFF0000"/>
      <name val="Century Gothic"/>
      <family val="2"/>
    </font>
    <font>
      <b/>
      <sz val="10"/>
      <color rgb="FFFF0000"/>
      <name val="Arial"/>
      <family val="2"/>
    </font>
    <font>
      <b/>
      <sz val="10"/>
      <color theme="1"/>
      <name val="Century Gothic"/>
      <family val="2"/>
    </font>
    <font>
      <sz val="10"/>
      <color indexed="72"/>
      <name val="MS Sans Serif"/>
      <family val="2"/>
    </font>
    <font>
      <sz val="10"/>
      <name val="MS Sans Serif"/>
      <family val="2"/>
    </font>
    <font>
      <sz val="10"/>
      <color indexed="72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u/>
      <sz val="9"/>
      <name val="Century Gothic"/>
      <family val="2"/>
    </font>
    <font>
      <b/>
      <i/>
      <sz val="9"/>
      <name val="Century Gothic"/>
      <family val="2"/>
    </font>
    <font>
      <b/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name val="Arial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0" tint="-0.499984740745262"/>
      <name val="Century Gothic"/>
      <family val="2"/>
    </font>
    <font>
      <u/>
      <sz val="11"/>
      <name val="Calibri"/>
      <family val="2"/>
    </font>
    <font>
      <sz val="10"/>
      <color theme="1"/>
      <name val="Century Gothic"/>
      <family val="2"/>
    </font>
    <font>
      <sz val="10"/>
      <color theme="1"/>
      <name val="Calibri"/>
      <family val="2"/>
      <scheme val="minor"/>
    </font>
    <font>
      <b/>
      <sz val="24"/>
      <color theme="1"/>
      <name val="Century Gothic"/>
      <family val="2"/>
    </font>
    <font>
      <sz val="9"/>
      <color theme="1"/>
      <name val="Century Gothic"/>
      <family val="2"/>
    </font>
    <font>
      <b/>
      <sz val="20"/>
      <color theme="1"/>
      <name val="Century Gothic"/>
      <family val="2"/>
    </font>
    <font>
      <sz val="11"/>
      <name val="Arial"/>
      <family val="2"/>
    </font>
    <font>
      <b/>
      <sz val="11"/>
      <name val="Arial Narrow"/>
      <family val="2"/>
    </font>
    <font>
      <b/>
      <sz val="12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3" tint="0.3999450666829432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3" tint="0.59996337778862885"/>
      </bottom>
      <diagonal/>
    </border>
    <border>
      <left style="thin">
        <color theme="0"/>
      </left>
      <right style="thin">
        <color theme="0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3" tint="0.39994506668294322"/>
      </bottom>
      <diagonal/>
    </border>
    <border>
      <left/>
      <right/>
      <top/>
      <bottom style="thin">
        <color theme="3" tint="0.39994506668294322"/>
      </bottom>
      <diagonal/>
    </border>
    <border>
      <left/>
      <right style="thin">
        <color theme="0"/>
      </right>
      <top/>
      <bottom style="thin">
        <color theme="3" tint="0.39994506668294322"/>
      </bottom>
      <diagonal/>
    </border>
    <border>
      <left style="thin">
        <color theme="5" tint="0.59996337778862885"/>
      </left>
      <right/>
      <top style="thin">
        <color theme="5" tint="0.59996337778862885"/>
      </top>
      <bottom style="thin">
        <color theme="5" tint="0.59996337778862885"/>
      </bottom>
      <diagonal/>
    </border>
    <border>
      <left/>
      <right/>
      <top style="thin">
        <color theme="5" tint="0.59996337778862885"/>
      </top>
      <bottom style="thin">
        <color theme="5" tint="0.59996337778862885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rgb="FFFFFF00"/>
      </top>
      <bottom/>
      <diagonal/>
    </border>
    <border>
      <left/>
      <right/>
      <top style="thin">
        <color theme="0"/>
      </top>
      <bottom style="thin">
        <color theme="5" tint="0.59996337778862885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hair">
        <color indexed="64"/>
      </right>
      <top style="thin">
        <color theme="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theme="0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theme="0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87">
    <xf numFmtId="0" fontId="0" fillId="0" borderId="0" xfId="0"/>
    <xf numFmtId="0" fontId="3" fillId="0" borderId="0" xfId="0" applyFont="1" applyAlignment="1">
      <alignment vertical="top" wrapText="1"/>
    </xf>
    <xf numFmtId="0" fontId="0" fillId="0" borderId="0" xfId="0" applyAlignment="1"/>
    <xf numFmtId="0" fontId="16" fillId="6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left"/>
    </xf>
    <xf numFmtId="0" fontId="20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/>
    </xf>
    <xf numFmtId="0" fontId="20" fillId="4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/>
    </xf>
    <xf numFmtId="0" fontId="22" fillId="0" borderId="1" xfId="1" applyFont="1" applyFill="1" applyBorder="1" applyAlignment="1" applyProtection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 applyProtection="1">
      <alignment horizontal="right" vertical="center"/>
      <protection locked="0"/>
    </xf>
    <xf numFmtId="0" fontId="5" fillId="0" borderId="2" xfId="0" applyFont="1" applyBorder="1" applyProtection="1"/>
    <xf numFmtId="0" fontId="0" fillId="0" borderId="2" xfId="0" applyBorder="1" applyProtection="1"/>
    <xf numFmtId="0" fontId="7" fillId="3" borderId="13" xfId="0" applyFont="1" applyFill="1" applyBorder="1" applyAlignment="1" applyProtection="1">
      <alignment horizontal="left" vertical="center"/>
    </xf>
    <xf numFmtId="1" fontId="9" fillId="4" borderId="2" xfId="0" applyNumberFormat="1" applyFont="1" applyFill="1" applyBorder="1" applyAlignment="1" applyProtection="1">
      <alignment horizontal="center" vertical="center"/>
    </xf>
    <xf numFmtId="0" fontId="8" fillId="4" borderId="2" xfId="0" applyFont="1" applyFill="1" applyBorder="1" applyAlignment="1" applyProtection="1">
      <alignment horizontal="center" vertical="center"/>
    </xf>
    <xf numFmtId="0" fontId="10" fillId="4" borderId="2" xfId="0" applyFont="1" applyFill="1" applyBorder="1" applyAlignment="1" applyProtection="1">
      <alignment horizontal="center" vertical="center"/>
    </xf>
    <xf numFmtId="164" fontId="9" fillId="4" borderId="2" xfId="0" applyNumberFormat="1" applyFont="1" applyFill="1" applyBorder="1" applyAlignment="1" applyProtection="1">
      <alignment horizontal="center" vertical="center"/>
    </xf>
    <xf numFmtId="0" fontId="9" fillId="4" borderId="2" xfId="0" applyFont="1" applyFill="1" applyBorder="1" applyAlignment="1" applyProtection="1">
      <alignment horizontal="center" vertical="center"/>
    </xf>
    <xf numFmtId="0" fontId="11" fillId="4" borderId="2" xfId="0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vertical="center"/>
    </xf>
    <xf numFmtId="1" fontId="6" fillId="4" borderId="2" xfId="0" applyNumberFormat="1" applyFont="1" applyFill="1" applyBorder="1" applyAlignment="1" applyProtection="1">
      <alignment horizontal="center" vertical="center"/>
    </xf>
    <xf numFmtId="165" fontId="6" fillId="4" borderId="2" xfId="0" applyNumberFormat="1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horizontal="center" vertical="center"/>
    </xf>
    <xf numFmtId="164" fontId="5" fillId="4" borderId="2" xfId="0" applyNumberFormat="1" applyFont="1" applyFill="1" applyBorder="1" applyAlignment="1" applyProtection="1">
      <alignment vertical="center"/>
    </xf>
    <xf numFmtId="0" fontId="5" fillId="4" borderId="2" xfId="0" applyFont="1" applyFill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12" fillId="4" borderId="2" xfId="0" applyFont="1" applyFill="1" applyBorder="1" applyAlignment="1" applyProtection="1">
      <alignment horizontal="center" vertical="center" wrapText="1"/>
    </xf>
    <xf numFmtId="1" fontId="5" fillId="4" borderId="2" xfId="0" applyNumberFormat="1" applyFont="1" applyFill="1" applyBorder="1" applyAlignment="1" applyProtection="1">
      <alignment horizontal="right" vertical="center"/>
    </xf>
    <xf numFmtId="3" fontId="5" fillId="4" borderId="2" xfId="0" applyNumberFormat="1" applyFont="1" applyFill="1" applyBorder="1" applyAlignment="1" applyProtection="1">
      <alignment vertical="center"/>
    </xf>
    <xf numFmtId="0" fontId="5" fillId="0" borderId="2" xfId="0" applyFont="1" applyBorder="1" applyAlignment="1" applyProtection="1">
      <alignment horizontal="center"/>
    </xf>
    <xf numFmtId="1" fontId="7" fillId="0" borderId="2" xfId="0" applyNumberFormat="1" applyFont="1" applyBorder="1" applyAlignment="1" applyProtection="1">
      <alignment horizontal="right"/>
    </xf>
    <xf numFmtId="0" fontId="6" fillId="0" borderId="2" xfId="0" applyFont="1" applyBorder="1" applyProtection="1"/>
    <xf numFmtId="0" fontId="6" fillId="0" borderId="2" xfId="0" applyFont="1" applyBorder="1" applyAlignment="1" applyProtection="1">
      <alignment horizontal="center"/>
    </xf>
    <xf numFmtId="164" fontId="5" fillId="0" borderId="2" xfId="0" applyNumberFormat="1" applyFont="1" applyBorder="1" applyProtection="1"/>
    <xf numFmtId="1" fontId="5" fillId="0" borderId="2" xfId="0" applyNumberFormat="1" applyFont="1" applyBorder="1" applyAlignment="1" applyProtection="1">
      <alignment horizontal="right"/>
    </xf>
    <xf numFmtId="0" fontId="5" fillId="0" borderId="4" xfId="0" applyNumberFormat="1" applyFont="1" applyFill="1" applyBorder="1" applyAlignment="1" applyProtection="1">
      <alignment horizontal="right" vertical="center"/>
      <protection locked="0"/>
    </xf>
    <xf numFmtId="1" fontId="7" fillId="4" borderId="2" xfId="0" applyNumberFormat="1" applyFont="1" applyFill="1" applyBorder="1" applyAlignment="1" applyProtection="1">
      <alignment horizontal="center" vertical="center"/>
    </xf>
    <xf numFmtId="1" fontId="28" fillId="4" borderId="2" xfId="0" applyNumberFormat="1" applyFont="1" applyFill="1" applyBorder="1" applyAlignment="1" applyProtection="1">
      <alignment horizontal="center" vertical="center"/>
    </xf>
    <xf numFmtId="0" fontId="29" fillId="4" borderId="2" xfId="0" applyFont="1" applyFill="1" applyBorder="1" applyAlignment="1" applyProtection="1">
      <alignment horizontal="center" vertical="center"/>
    </xf>
    <xf numFmtId="0" fontId="30" fillId="4" borderId="2" xfId="0" applyFont="1" applyFill="1" applyBorder="1" applyAlignment="1" applyProtection="1">
      <alignment horizontal="center" vertical="center"/>
    </xf>
    <xf numFmtId="164" fontId="28" fillId="4" borderId="2" xfId="0" applyNumberFormat="1" applyFont="1" applyFill="1" applyBorder="1" applyAlignment="1" applyProtection="1">
      <alignment horizontal="center" vertical="center"/>
    </xf>
    <xf numFmtId="0" fontId="28" fillId="4" borderId="2" xfId="0" applyFont="1" applyFill="1" applyBorder="1" applyAlignment="1" applyProtection="1">
      <alignment horizontal="center" vertical="center"/>
    </xf>
    <xf numFmtId="3" fontId="28" fillId="4" borderId="2" xfId="0" applyNumberFormat="1" applyFont="1" applyFill="1" applyBorder="1" applyAlignment="1" applyProtection="1">
      <alignment horizontal="center" vertical="center"/>
    </xf>
    <xf numFmtId="0" fontId="29" fillId="0" borderId="2" xfId="0" applyFont="1" applyBorder="1" applyProtection="1"/>
    <xf numFmtId="0" fontId="27" fillId="0" borderId="2" xfId="0" applyFont="1" applyBorder="1" applyProtection="1"/>
    <xf numFmtId="0" fontId="1" fillId="0" borderId="0" xfId="2"/>
    <xf numFmtId="167" fontId="1" fillId="0" borderId="0" xfId="2" applyNumberFormat="1"/>
    <xf numFmtId="0" fontId="3" fillId="0" borderId="0" xfId="2" applyFont="1"/>
    <xf numFmtId="0" fontId="1" fillId="0" borderId="15" xfId="2" applyBorder="1"/>
    <xf numFmtId="0" fontId="1" fillId="0" borderId="16" xfId="2" applyBorder="1"/>
    <xf numFmtId="0" fontId="1" fillId="0" borderId="17" xfId="2" applyBorder="1"/>
    <xf numFmtId="0" fontId="1" fillId="0" borderId="18" xfId="2" applyBorder="1"/>
    <xf numFmtId="0" fontId="1" fillId="0" borderId="0" xfId="2" applyFont="1" applyBorder="1" applyProtection="1">
      <protection locked="0"/>
    </xf>
    <xf numFmtId="0" fontId="1" fillId="0" borderId="0" xfId="2" applyFont="1" applyBorder="1"/>
    <xf numFmtId="0" fontId="1" fillId="0" borderId="19" xfId="2" applyBorder="1"/>
    <xf numFmtId="0" fontId="1" fillId="0" borderId="0" xfId="2" applyBorder="1"/>
    <xf numFmtId="0" fontId="1" fillId="0" borderId="0" xfId="2" applyBorder="1" applyAlignment="1" applyProtection="1">
      <alignment horizontal="right"/>
      <protection locked="0"/>
    </xf>
    <xf numFmtId="0" fontId="1" fillId="0" borderId="0" xfId="2" applyBorder="1" applyAlignment="1">
      <alignment horizontal="right"/>
    </xf>
    <xf numFmtId="0" fontId="1" fillId="0" borderId="19" xfId="2" applyBorder="1" applyAlignment="1">
      <alignment horizontal="right"/>
    </xf>
    <xf numFmtId="0" fontId="1" fillId="0" borderId="20" xfId="2" applyBorder="1" applyProtection="1">
      <protection locked="0"/>
    </xf>
    <xf numFmtId="0" fontId="1" fillId="0" borderId="21" xfId="2" applyBorder="1" applyProtection="1">
      <protection locked="0"/>
    </xf>
    <xf numFmtId="0" fontId="1" fillId="0" borderId="22" xfId="2" applyBorder="1" applyProtection="1">
      <protection locked="0"/>
    </xf>
    <xf numFmtId="0" fontId="1" fillId="0" borderId="23" xfId="2" applyBorder="1"/>
    <xf numFmtId="0" fontId="1" fillId="0" borderId="24" xfId="2" applyBorder="1"/>
    <xf numFmtId="0" fontId="1" fillId="0" borderId="25" xfId="2" applyBorder="1"/>
    <xf numFmtId="0" fontId="1" fillId="0" borderId="0" xfId="2" applyAlignment="1">
      <alignment horizontal="right"/>
    </xf>
    <xf numFmtId="0" fontId="1" fillId="0" borderId="26" xfId="2" applyBorder="1"/>
    <xf numFmtId="0" fontId="1" fillId="0" borderId="27" xfId="2" applyBorder="1"/>
    <xf numFmtId="0" fontId="1" fillId="0" borderId="28" xfId="2" applyBorder="1"/>
    <xf numFmtId="0" fontId="1" fillId="0" borderId="29" xfId="2" applyBorder="1"/>
    <xf numFmtId="0" fontId="1" fillId="0" borderId="30" xfId="2" applyBorder="1"/>
    <xf numFmtId="0" fontId="1" fillId="0" borderId="31" xfId="2" applyBorder="1"/>
    <xf numFmtId="0" fontId="1" fillId="0" borderId="0" xfId="2" applyFont="1"/>
    <xf numFmtId="0" fontId="1" fillId="0" borderId="30" xfId="2" applyFont="1" applyBorder="1"/>
    <xf numFmtId="0" fontId="5" fillId="4" borderId="2" xfId="0" applyNumberFormat="1" applyFont="1" applyFill="1" applyBorder="1" applyAlignment="1" applyProtection="1">
      <alignment horizontal="right" vertical="center"/>
    </xf>
    <xf numFmtId="0" fontId="5" fillId="4" borderId="2" xfId="0" applyNumberFormat="1" applyFont="1" applyFill="1" applyBorder="1" applyAlignment="1" applyProtection="1">
      <alignment vertical="center"/>
    </xf>
    <xf numFmtId="1" fontId="16" fillId="4" borderId="2" xfId="0" applyNumberFormat="1" applyFont="1" applyFill="1" applyBorder="1" applyAlignment="1" applyProtection="1">
      <alignment horizontal="center" vertical="center"/>
    </xf>
    <xf numFmtId="3" fontId="16" fillId="4" borderId="2" xfId="0" applyNumberFormat="1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horizontal="right" vertical="center"/>
    </xf>
    <xf numFmtId="164" fontId="5" fillId="4" borderId="2" xfId="0" applyNumberFormat="1" applyFont="1" applyFill="1" applyBorder="1" applyAlignment="1" applyProtection="1">
      <alignment horizontal="right" vertical="center"/>
    </xf>
    <xf numFmtId="0" fontId="5" fillId="4" borderId="2" xfId="0" applyFont="1" applyFill="1" applyBorder="1" applyAlignment="1" applyProtection="1">
      <alignment horizontal="right" vertical="center"/>
    </xf>
    <xf numFmtId="0" fontId="0" fillId="2" borderId="2" xfId="0" applyFill="1" applyBorder="1" applyAlignment="1" applyProtection="1"/>
    <xf numFmtId="0" fontId="0" fillId="2" borderId="34" xfId="0" applyFill="1" applyBorder="1" applyAlignment="1" applyProtection="1"/>
    <xf numFmtId="0" fontId="0" fillId="2" borderId="35" xfId="0" applyFill="1" applyBorder="1" applyAlignment="1" applyProtection="1"/>
    <xf numFmtId="0" fontId="1" fillId="0" borderId="0" xfId="0" applyFont="1" applyAlignment="1">
      <alignment vertical="top" wrapText="1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right"/>
    </xf>
    <xf numFmtId="0" fontId="36" fillId="0" borderId="0" xfId="0" applyFont="1" applyBorder="1" applyAlignment="1">
      <alignment horizontal="right"/>
    </xf>
    <xf numFmtId="0" fontId="7" fillId="3" borderId="12" xfId="0" applyFont="1" applyFill="1" applyBorder="1" applyAlignment="1" applyProtection="1">
      <alignment horizontal="left"/>
    </xf>
    <xf numFmtId="0" fontId="0" fillId="0" borderId="0" xfId="0" applyAlignment="1">
      <alignment vertical="top" wrapText="1"/>
    </xf>
    <xf numFmtId="4" fontId="5" fillId="4" borderId="2" xfId="0" applyNumberFormat="1" applyFont="1" applyFill="1" applyBorder="1" applyAlignment="1" applyProtection="1">
      <alignment vertical="center"/>
    </xf>
    <xf numFmtId="14" fontId="1" fillId="9" borderId="36" xfId="0" applyNumberFormat="1" applyFont="1" applyFill="1" applyBorder="1" applyAlignment="1" applyProtection="1">
      <protection locked="0"/>
    </xf>
    <xf numFmtId="14" fontId="1" fillId="9" borderId="0" xfId="0" applyNumberFormat="1" applyFont="1" applyFill="1" applyBorder="1" applyAlignment="1" applyProtection="1">
      <protection locked="0"/>
    </xf>
    <xf numFmtId="1" fontId="7" fillId="7" borderId="38" xfId="0" applyNumberFormat="1" applyFont="1" applyFill="1" applyBorder="1" applyAlignment="1" applyProtection="1">
      <alignment horizontal="center" vertical="center"/>
      <protection locked="0"/>
    </xf>
    <xf numFmtId="166" fontId="7" fillId="0" borderId="38" xfId="0" applyNumberFormat="1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center" vertical="center"/>
    </xf>
    <xf numFmtId="0" fontId="31" fillId="8" borderId="35" xfId="1" applyFont="1" applyFill="1" applyBorder="1" applyAlignment="1" applyProtection="1">
      <alignment horizontal="center"/>
    </xf>
    <xf numFmtId="0" fontId="0" fillId="3" borderId="14" xfId="0" applyFill="1" applyBorder="1" applyAlignment="1" applyProtection="1">
      <alignment vertical="center"/>
    </xf>
    <xf numFmtId="3" fontId="28" fillId="4" borderId="14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Border="1" applyAlignment="1" applyProtection="1">
      <alignment vertical="center"/>
    </xf>
    <xf numFmtId="3" fontId="5" fillId="4" borderId="14" xfId="0" applyNumberFormat="1" applyFont="1" applyFill="1" applyBorder="1" applyAlignment="1" applyProtection="1">
      <alignment vertical="center"/>
    </xf>
    <xf numFmtId="3" fontId="5" fillId="4" borderId="32" xfId="0" applyNumberFormat="1" applyFont="1" applyFill="1" applyBorder="1" applyAlignment="1" applyProtection="1">
      <alignment vertical="center"/>
    </xf>
    <xf numFmtId="1" fontId="5" fillId="0" borderId="5" xfId="0" applyNumberFormat="1" applyFont="1" applyFill="1" applyBorder="1" applyAlignment="1" applyProtection="1">
      <alignment horizontal="center" vertical="center"/>
      <protection locked="0"/>
    </xf>
    <xf numFmtId="0" fontId="7" fillId="5" borderId="41" xfId="0" applyFont="1" applyFill="1" applyBorder="1" applyAlignment="1" applyProtection="1">
      <alignment horizontal="center" vertical="center"/>
    </xf>
    <xf numFmtId="1" fontId="5" fillId="4" borderId="2" xfId="0" applyNumberFormat="1" applyFont="1" applyFill="1" applyBorder="1" applyAlignment="1" applyProtection="1">
      <alignment vertical="center"/>
    </xf>
    <xf numFmtId="0" fontId="5" fillId="0" borderId="7" xfId="0" applyFont="1" applyBorder="1" applyProtection="1"/>
    <xf numFmtId="0" fontId="8" fillId="0" borderId="7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0" fillId="0" borderId="8" xfId="0" applyBorder="1" applyProtection="1"/>
    <xf numFmtId="0" fontId="37" fillId="0" borderId="46" xfId="0" applyFont="1" applyBorder="1" applyProtection="1"/>
    <xf numFmtId="1" fontId="7" fillId="4" borderId="47" xfId="0" applyNumberFormat="1" applyFont="1" applyFill="1" applyBorder="1" applyAlignment="1" applyProtection="1">
      <alignment horizontal="center" vertical="center"/>
    </xf>
    <xf numFmtId="3" fontId="7" fillId="4" borderId="48" xfId="0" applyNumberFormat="1" applyFont="1" applyFill="1" applyBorder="1" applyAlignment="1" applyProtection="1">
      <alignment horizontal="center" vertical="center"/>
    </xf>
    <xf numFmtId="0" fontId="38" fillId="4" borderId="49" xfId="0" applyFont="1" applyFill="1" applyBorder="1" applyAlignment="1" applyProtection="1">
      <alignment horizontal="center" vertical="center" wrapText="1"/>
    </xf>
    <xf numFmtId="0" fontId="38" fillId="4" borderId="52" xfId="0" applyFont="1" applyFill="1" applyBorder="1" applyAlignment="1" applyProtection="1">
      <alignment horizontal="center" vertical="center" wrapText="1"/>
    </xf>
    <xf numFmtId="0" fontId="37" fillId="11" borderId="50" xfId="0" applyFont="1" applyFill="1" applyBorder="1" applyAlignment="1" applyProtection="1">
      <alignment horizontal="right"/>
      <protection locked="0"/>
    </xf>
    <xf numFmtId="3" fontId="37" fillId="11" borderId="51" xfId="0" applyNumberFormat="1" applyFont="1" applyFill="1" applyBorder="1" applyAlignment="1" applyProtection="1">
      <alignment horizontal="right"/>
      <protection locked="0"/>
    </xf>
    <xf numFmtId="0" fontId="37" fillId="11" borderId="53" xfId="0" applyFont="1" applyFill="1" applyBorder="1" applyProtection="1">
      <protection locked="0"/>
    </xf>
    <xf numFmtId="3" fontId="37" fillId="11" borderId="54" xfId="0" applyNumberFormat="1" applyFont="1" applyFill="1" applyBorder="1" applyProtection="1">
      <protection locked="0"/>
    </xf>
    <xf numFmtId="0" fontId="3" fillId="0" borderId="2" xfId="0" applyFont="1" applyBorder="1" applyProtection="1">
      <protection locked="0"/>
    </xf>
    <xf numFmtId="0" fontId="24" fillId="7" borderId="43" xfId="0" applyFont="1" applyFill="1" applyBorder="1" applyAlignment="1" applyProtection="1">
      <alignment horizontal="center"/>
    </xf>
    <xf numFmtId="0" fontId="24" fillId="7" borderId="44" xfId="0" applyFont="1" applyFill="1" applyBorder="1" applyAlignment="1" applyProtection="1">
      <alignment horizontal="center"/>
    </xf>
    <xf numFmtId="0" fontId="24" fillId="7" borderId="45" xfId="0" applyFont="1" applyFill="1" applyBorder="1" applyAlignment="1" applyProtection="1">
      <alignment horizontal="center"/>
    </xf>
    <xf numFmtId="0" fontId="24" fillId="10" borderId="43" xfId="0" applyFont="1" applyFill="1" applyBorder="1" applyAlignment="1" applyProtection="1">
      <alignment horizontal="center"/>
    </xf>
    <xf numFmtId="0" fontId="24" fillId="10" borderId="44" xfId="0" applyFont="1" applyFill="1" applyBorder="1" applyAlignment="1" applyProtection="1">
      <alignment horizontal="center"/>
    </xf>
    <xf numFmtId="0" fontId="24" fillId="10" borderId="45" xfId="0" applyFont="1" applyFill="1" applyBorder="1" applyAlignment="1" applyProtection="1">
      <alignment horizontal="center"/>
    </xf>
    <xf numFmtId="0" fontId="14" fillId="0" borderId="55" xfId="0" applyFont="1" applyBorder="1" applyAlignment="1" applyProtection="1">
      <alignment horizontal="left" vertical="center" wrapText="1"/>
    </xf>
    <xf numFmtId="0" fontId="15" fillId="0" borderId="56" xfId="0" applyFont="1" applyBorder="1" applyAlignment="1" applyProtection="1">
      <alignment horizontal="left" vertical="center"/>
    </xf>
    <xf numFmtId="0" fontId="15" fillId="0" borderId="57" xfId="0" applyFont="1" applyBorder="1" applyAlignment="1" applyProtection="1">
      <alignment horizontal="left" vertical="center"/>
    </xf>
    <xf numFmtId="0" fontId="7" fillId="5" borderId="42" xfId="0" applyFont="1" applyFill="1" applyBorder="1" applyAlignment="1" applyProtection="1">
      <alignment horizontal="center" vertical="center"/>
    </xf>
    <xf numFmtId="0" fontId="7" fillId="5" borderId="0" xfId="0" applyFont="1" applyFill="1" applyBorder="1" applyAlignment="1" applyProtection="1">
      <alignment horizontal="center" vertical="center"/>
    </xf>
    <xf numFmtId="0" fontId="7" fillId="5" borderId="38" xfId="0" applyFont="1" applyFill="1" applyBorder="1" applyAlignment="1" applyProtection="1">
      <alignment horizontal="center" vertical="center"/>
    </xf>
    <xf numFmtId="0" fontId="4" fillId="2" borderId="2" xfId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13" fillId="8" borderId="6" xfId="1" applyFont="1" applyFill="1" applyBorder="1" applyAlignment="1" applyProtection="1">
      <alignment horizontal="center" vertical="center"/>
    </xf>
    <xf numFmtId="0" fontId="13" fillId="8" borderId="14" xfId="1" applyFont="1" applyFill="1" applyBorder="1" applyAlignment="1" applyProtection="1">
      <alignment horizontal="center" vertical="center"/>
    </xf>
    <xf numFmtId="0" fontId="13" fillId="8" borderId="32" xfId="1" applyFont="1" applyFill="1" applyBorder="1" applyAlignment="1" applyProtection="1">
      <alignment horizontal="center" vertical="center"/>
    </xf>
    <xf numFmtId="0" fontId="13" fillId="8" borderId="6" xfId="1" applyFont="1" applyFill="1" applyBorder="1" applyAlignment="1" applyProtection="1">
      <alignment horizontal="center"/>
    </xf>
    <xf numFmtId="0" fontId="13" fillId="8" borderId="14" xfId="1" applyFont="1" applyFill="1" applyBorder="1" applyAlignment="1" applyProtection="1">
      <alignment horizontal="center"/>
    </xf>
    <xf numFmtId="0" fontId="13" fillId="8" borderId="32" xfId="1" applyFont="1" applyFill="1" applyBorder="1" applyAlignment="1" applyProtection="1">
      <alignment horizontal="center"/>
    </xf>
    <xf numFmtId="0" fontId="31" fillId="8" borderId="7" xfId="1" applyFont="1" applyFill="1" applyBorder="1" applyAlignment="1" applyProtection="1">
      <alignment horizontal="center"/>
    </xf>
    <xf numFmtId="0" fontId="31" fillId="8" borderId="33" xfId="1" applyFont="1" applyFill="1" applyBorder="1" applyAlignment="1" applyProtection="1">
      <alignment horizontal="center"/>
    </xf>
    <xf numFmtId="0" fontId="31" fillId="8" borderId="8" xfId="1" applyFont="1" applyFill="1" applyBorder="1" applyAlignment="1" applyProtection="1">
      <alignment horizontal="center"/>
    </xf>
    <xf numFmtId="166" fontId="5" fillId="0" borderId="2" xfId="0" applyNumberFormat="1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3" fontId="5" fillId="0" borderId="7" xfId="0" applyNumberFormat="1" applyFont="1" applyBorder="1" applyAlignment="1" applyProtection="1">
      <alignment horizontal="right"/>
    </xf>
    <xf numFmtId="3" fontId="5" fillId="0" borderId="33" xfId="0" applyNumberFormat="1" applyFont="1" applyBorder="1" applyAlignment="1" applyProtection="1">
      <alignment horizontal="right"/>
    </xf>
    <xf numFmtId="3" fontId="5" fillId="0" borderId="8" xfId="0" applyNumberFormat="1" applyFont="1" applyBorder="1" applyAlignment="1" applyProtection="1">
      <alignment horizontal="right"/>
    </xf>
    <xf numFmtId="0" fontId="24" fillId="2" borderId="43" xfId="0" applyFont="1" applyFill="1" applyBorder="1" applyAlignment="1" applyProtection="1">
      <alignment horizontal="center"/>
    </xf>
    <xf numFmtId="0" fontId="24" fillId="2" borderId="44" xfId="0" applyFont="1" applyFill="1" applyBorder="1" applyAlignment="1" applyProtection="1">
      <alignment horizontal="center"/>
    </xf>
    <xf numFmtId="0" fontId="24" fillId="2" borderId="45" xfId="0" applyFont="1" applyFill="1" applyBorder="1" applyAlignment="1" applyProtection="1">
      <alignment horizontal="center"/>
    </xf>
    <xf numFmtId="0" fontId="14" fillId="0" borderId="2" xfId="0" applyFont="1" applyBorder="1" applyAlignment="1" applyProtection="1">
      <alignment horizontal="left" vertical="center" wrapText="1"/>
    </xf>
    <xf numFmtId="0" fontId="15" fillId="0" borderId="2" xfId="0" applyFont="1" applyBorder="1" applyAlignment="1" applyProtection="1">
      <alignment horizontal="left" vertical="center"/>
    </xf>
    <xf numFmtId="0" fontId="15" fillId="0" borderId="6" xfId="0" applyFont="1" applyBorder="1" applyAlignment="1" applyProtection="1">
      <alignment horizontal="left" vertical="center"/>
    </xf>
    <xf numFmtId="166" fontId="7" fillId="0" borderId="9" xfId="0" applyNumberFormat="1" applyFont="1" applyFill="1" applyBorder="1" applyAlignment="1" applyProtection="1">
      <alignment horizontal="center" vertical="center"/>
      <protection locked="0"/>
    </xf>
    <xf numFmtId="166" fontId="7" fillId="0" borderId="10" xfId="0" applyNumberFormat="1" applyFont="1" applyFill="1" applyBorder="1" applyAlignment="1" applyProtection="1">
      <alignment horizontal="center" vertical="center"/>
      <protection locked="0"/>
    </xf>
    <xf numFmtId="166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/>
    <xf numFmtId="0" fontId="5" fillId="2" borderId="2" xfId="0" applyFont="1" applyFill="1" applyBorder="1" applyAlignment="1" applyProtection="1"/>
    <xf numFmtId="0" fontId="0" fillId="2" borderId="2" xfId="0" applyFill="1" applyBorder="1" applyAlignment="1" applyProtection="1"/>
    <xf numFmtId="0" fontId="5" fillId="2" borderId="8" xfId="0" applyFont="1" applyFill="1" applyBorder="1" applyAlignment="1" applyProtection="1"/>
    <xf numFmtId="0" fontId="7" fillId="2" borderId="37" xfId="0" applyFont="1" applyFill="1" applyBorder="1" applyAlignment="1" applyProtection="1">
      <alignment horizontal="right"/>
    </xf>
    <xf numFmtId="14" fontId="0" fillId="9" borderId="36" xfId="0" applyNumberFormat="1" applyFill="1" applyBorder="1" applyAlignment="1" applyProtection="1">
      <alignment horizontal="center"/>
      <protection locked="0"/>
    </xf>
    <xf numFmtId="0" fontId="32" fillId="0" borderId="2" xfId="0" applyFont="1" applyBorder="1" applyAlignment="1" applyProtection="1">
      <alignment horizontal="right"/>
    </xf>
    <xf numFmtId="0" fontId="33" fillId="0" borderId="2" xfId="0" applyFont="1" applyBorder="1" applyAlignment="1" applyProtection="1">
      <alignment horizontal="right"/>
    </xf>
    <xf numFmtId="1" fontId="7" fillId="7" borderId="9" xfId="0" applyNumberFormat="1" applyFont="1" applyFill="1" applyBorder="1" applyAlignment="1" applyProtection="1">
      <alignment horizontal="center" vertical="center"/>
      <protection locked="0"/>
    </xf>
    <xf numFmtId="1" fontId="7" fillId="7" borderId="10" xfId="0" applyNumberFormat="1" applyFont="1" applyFill="1" applyBorder="1" applyAlignment="1" applyProtection="1">
      <alignment horizontal="center" vertical="center"/>
      <protection locked="0"/>
    </xf>
    <xf numFmtId="1" fontId="7" fillId="7" borderId="11" xfId="0" applyNumberFormat="1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vertical="center"/>
    </xf>
    <xf numFmtId="0" fontId="7" fillId="5" borderId="39" xfId="0" applyFont="1" applyFill="1" applyBorder="1" applyAlignment="1" applyProtection="1">
      <alignment horizontal="center" vertical="center"/>
    </xf>
    <xf numFmtId="0" fontId="7" fillId="5" borderId="40" xfId="0" applyFont="1" applyFill="1" applyBorder="1" applyAlignment="1" applyProtection="1">
      <alignment horizontal="center" vertical="center"/>
    </xf>
    <xf numFmtId="0" fontId="7" fillId="5" borderId="41" xfId="0" applyFont="1" applyFill="1" applyBorder="1" applyAlignment="1" applyProtection="1">
      <alignment horizontal="center" vertical="center"/>
    </xf>
  </cellXfs>
  <cellStyles count="3">
    <cellStyle name="Collegamento ipertestuale" xfId="1" builtinId="8"/>
    <cellStyle name="Normale" xfId="0" builtinId="0"/>
    <cellStyle name="Normale 2" xfId="2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fspuglia.it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959620</xdr:colOff>
      <xdr:row>0</xdr:row>
      <xdr:rowOff>31750</xdr:rowOff>
    </xdr:from>
    <xdr:to>
      <xdr:col>28</xdr:col>
      <xdr:colOff>1127134</xdr:colOff>
      <xdr:row>0</xdr:row>
      <xdr:rowOff>1471750</xdr:rowOff>
    </xdr:to>
    <xdr:pic>
      <xdr:nvPicPr>
        <xdr:cNvPr id="3" name="Immagine 2" descr="Fsp_big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460433" y="31750"/>
          <a:ext cx="1477201" cy="1440000"/>
        </a:xfrm>
        <a:prstGeom prst="rect">
          <a:avLst/>
        </a:prstGeom>
        <a:ln>
          <a:solidFill>
            <a:schemeClr val="tx2">
              <a:lumMod val="75000"/>
            </a:schemeClr>
          </a:solidFill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76200</xdr:colOff>
          <xdr:row>1</xdr:row>
          <xdr:rowOff>9525</xdr:rowOff>
        </xdr:from>
        <xdr:to>
          <xdr:col>28</xdr:col>
          <xdr:colOff>1152525</xdr:colOff>
          <xdr:row>5</xdr:row>
          <xdr:rowOff>19050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it-IT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Crea file .KML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76200</xdr:colOff>
          <xdr:row>5</xdr:row>
          <xdr:rowOff>219075</xdr:rowOff>
        </xdr:from>
        <xdr:to>
          <xdr:col>28</xdr:col>
          <xdr:colOff>1152525</xdr:colOff>
          <xdr:row>9</xdr:row>
          <xdr:rowOff>228600</xdr:rowOff>
        </xdr:to>
        <xdr:sp macro="" textlink="">
          <xdr:nvSpPr>
            <xdr:cNvPr id="1044" name="Button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it-IT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Crea file</a:t>
              </a:r>
            </a:p>
            <a:p>
              <a:pPr algn="ctr" rtl="0">
                <a:defRPr sz="1000"/>
              </a:pPr>
              <a:r>
                <a:rPr lang="it-IT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.XLSM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../../../../gproietto.ABACOSOFT/Documenti/Dropbox/F%20%20S%20%20P/CATASTO%20GROTTE%20E%20CAVITA/fsp" TargetMode="External"/><Relationship Id="rId13" Type="http://schemas.openxmlformats.org/officeDocument/2006/relationships/hyperlink" Target="../../../../gproietto.ABACOSOFT/Documenti/Dropbox/F%20%20S%20%20P/CATASTO%20GROTTE%20E%20CAVITA/Convenzione%20gruppi/ELENCO%20CAVITA%20E%20GROTTE/GROTTE/schede%20pa%20copiato/schede%20Pa%20cons.%20copiato%202a%20fase/pu%20700" TargetMode="External"/><Relationship Id="rId18" Type="http://schemas.openxmlformats.org/officeDocument/2006/relationships/hyperlink" Target="../../../../gproietto.ABACOSOFT/Documenti/Dropbox/F%20%20S%20%20P/CATASTO%20GROTTE%20E%20CAVITA/Convenzione%20gruppi/ELENCO%20CAVITA%20E%20GROTTE/GROTTE/schede%20pa%20copiato/schede%20Pa%20consegnate%20copiato%201a%20fase/pu%20500" TargetMode="External"/><Relationship Id="rId26" Type="http://schemas.openxmlformats.org/officeDocument/2006/relationships/hyperlink" Target="../../../../gproietto.ABACOSOFT/Documenti/Dropbox/F%20%20S%20%20P/CATASTO%20GROTTE%20E%20CAVITA/Convenzione%20gruppi/ELENCO%20CAVITA%20E%20GROTTE/GROTTE/schede%20pa%20copiato/schede%20Pa%20cons.%20copiato%202a%20fase/pu%202326" TargetMode="External"/><Relationship Id="rId3" Type="http://schemas.openxmlformats.org/officeDocument/2006/relationships/hyperlink" Target="../../../../gproietto.ABACOSOFT/Documenti/Dropbox/F%20%20S%20%20P/CATASTO%20GROTTE%20E%20CAVITA/Convenzione%20gruppi/ELENCO%20CAVITA%20E%20GROTTE/GROTTE/ComputerBianco/fsp/immagini/Foggia/2337" TargetMode="External"/><Relationship Id="rId21" Type="http://schemas.openxmlformats.org/officeDocument/2006/relationships/hyperlink" Target="../../../../gproietto.ABACOSOFT/Documenti/Dropbox/F%20%20S%20%20P/CATASTO%20GROTTE%20E%20CAVITA/Convenzione%20gruppi/ELENCO%20CAVITA%20E%20GROTTE/GROTTE/schede%20pa%20copiato/schede%20Pa%20consegnate%20copiato%201a%20fase/pu%202066" TargetMode="External"/><Relationship Id="rId7" Type="http://schemas.openxmlformats.org/officeDocument/2006/relationships/hyperlink" Target="../../../../gproietto.ABACOSOFT/Documenti/Dropbox/F%20%20S%20%20P/CATASTO%20GROTTE%20E%20CAVITA/fsp" TargetMode="External"/><Relationship Id="rId12" Type="http://schemas.openxmlformats.org/officeDocument/2006/relationships/hyperlink" Target="../../../../gproietto.ABACOSOFT/Documenti/Dropbox/F%20%20S%20%20P/CATASTO%20GROTTE%20E%20CAVITA/fsp" TargetMode="External"/><Relationship Id="rId17" Type="http://schemas.openxmlformats.org/officeDocument/2006/relationships/hyperlink" Target="../../../../gproietto.ABACOSOFT/Documenti/Dropbox/F%20%20S%20%20P/CATASTO%20GROTTE%20E%20CAVITA/fsp" TargetMode="External"/><Relationship Id="rId25" Type="http://schemas.openxmlformats.org/officeDocument/2006/relationships/hyperlink" Target="../../../../gproietto.ABACOSOFT/Documenti/Dropbox/F%20%20S%20%20P/CATASTO%20GROTTE%20E%20CAVITA/Convenzione%20gruppi/ELENCO%20CAVITA%20E%20GROTTE/GROTTE/schede%20pa%20copiato/schede%20Pa%20cons.%20copiato%202a%20fase/pu%202296" TargetMode="External"/><Relationship Id="rId2" Type="http://schemas.openxmlformats.org/officeDocument/2006/relationships/hyperlink" Target="../../../../gproietto.ABACOSOFT/Documenti/Dropbox/F%20%20S%20%20P/CATASTO%20GROTTE%20E%20CAVITA/Convenzione%20gruppi/ELENCO%20CAVITA%20E%20GROTTE/GROTTE/ComputerBianco/fsp/immagini/Foggia/2324" TargetMode="External"/><Relationship Id="rId16" Type="http://schemas.openxmlformats.org/officeDocument/2006/relationships/hyperlink" Target="../../../../gproietto.ABACOSOFT/Documenti/Dropbox/F%20%20S%20%20P/CATASTO%20GROTTE%20E%20CAVITA/fsp/immagini/Foggia/252" TargetMode="External"/><Relationship Id="rId20" Type="http://schemas.openxmlformats.org/officeDocument/2006/relationships/hyperlink" Target="../../../../gproietto.ABACOSOFT/Documenti/Dropbox/F%20%20S%20%20P/CATASTO%20GROTTE%20E%20CAVITA/Convenzione%20gruppi/ELENCO%20CAVITA%20E%20GROTTE/GROTTE/schede%20pa%20copiato/schede%20Pa%20consegnate%20copiato%201a%20fase/pu%202044" TargetMode="External"/><Relationship Id="rId1" Type="http://schemas.openxmlformats.org/officeDocument/2006/relationships/hyperlink" Target="../../../../gproietto.ABACOSOFT/Documenti/Dropbox/F%20%20S%20%20P/CATASTO%20GROTTE%20E%20CAVITA/Convenzione%20gruppi/ELENCO%20CAVITA%20E%20GROTTE/GROTTE/schede%20pa%20copiato/schede%20Pa%20cons.%20copiato%202a%20fase/pu%202288" TargetMode="External"/><Relationship Id="rId6" Type="http://schemas.openxmlformats.org/officeDocument/2006/relationships/hyperlink" Target="../../../../gproietto.ABACOSOFT/Documenti/Dropbox/F%20%20S%20%20P/CATASTO%20GROTTE%20E%20CAVITA/fsp" TargetMode="External"/><Relationship Id="rId11" Type="http://schemas.openxmlformats.org/officeDocument/2006/relationships/hyperlink" Target="../../../../gproietto.ABACOSOFT/Documenti/Dropbox/F%20%20S%20%20P/CATASTO%20GROTTE%20E%20CAVITA/fsp" TargetMode="External"/><Relationship Id="rId24" Type="http://schemas.openxmlformats.org/officeDocument/2006/relationships/hyperlink" Target="../../../../gproietto.ABACOSOFT/Documenti/Dropbox/F%20%20S%20%20P/CATASTO%20GROTTE%20E%20CAVITA/Convenzione%20gruppi/ELENCO%20CAVITA%20E%20GROTTE/GROTTE/schede%20pa%20copiato/schede%20Pa%20consegnate%20copiato%201a%20fase/pu%202104" TargetMode="External"/><Relationship Id="rId5" Type="http://schemas.openxmlformats.org/officeDocument/2006/relationships/hyperlink" Target="../../../../gproietto.ABACOSOFT/Documenti/Dropbox/F%20%20S%20%20P/CATASTO%20GROTTE%20E%20CAVITA/fsp" TargetMode="External"/><Relationship Id="rId15" Type="http://schemas.openxmlformats.org/officeDocument/2006/relationships/hyperlink" Target="../../../../gproietto.ABACOSOFT/Documenti/Dropbox/F%20%20S%20%20P/CATASTO%20GROTTE%20E%20CAVITA/Convenzione%20gruppi/ELENCO%20CAVITA%20E%20GROTTE/GROTTE/schede%20pa%20copiato/schede%20Pa%20consegnate%20copiato%201a%20fase/pu%202364" TargetMode="External"/><Relationship Id="rId23" Type="http://schemas.openxmlformats.org/officeDocument/2006/relationships/hyperlink" Target="../../../../gproietto.ABACOSOFT/Documenti/Dropbox/F%20%20S%20%20P/CATASTO%20GROTTE%20E%20CAVITA/Convenzione%20gruppi/ELENCO%20CAVITA%20E%20GROTTE/GROTTE/schede%20pa%20copiato/schede%20Pa%20cons.%20copiato%202a%20fase/pu%202103" TargetMode="External"/><Relationship Id="rId10" Type="http://schemas.openxmlformats.org/officeDocument/2006/relationships/hyperlink" Target="../../../../gproietto.ABACOSOFT/Documenti/Dropbox/F%20%20S%20%20P/CATASTO%20GROTTE%20E%20CAVITA/Convenzione%20gruppi/ELENCO%20CAVITA%20E%20GROTTE/GROTTE/foto%20gruppi%20e%20schede%20nuove%20copiato/schede%20GRSM/pu%20456" TargetMode="External"/><Relationship Id="rId19" Type="http://schemas.openxmlformats.org/officeDocument/2006/relationships/hyperlink" Target="../../../../gproietto.ABACOSOFT/Documenti/Dropbox/F%20%20S%20%20P/CATASTO%20GROTTE%20E%20CAVITA/Convenzione%20gruppi/ELENCO%20CAVITA%20E%20GROTTE/GROTTE/schede%20pa%20copiato/schede%20Pa%20cons.%20copiato%202a%20fase/pu%20699" TargetMode="External"/><Relationship Id="rId4" Type="http://schemas.openxmlformats.org/officeDocument/2006/relationships/hyperlink" Target="../../../../gproietto.ABACOSOFT/Documenti/Dropbox/F%20%20S%20%20P/CATASTO%20GROTTE%20E%20CAVITA/fsp" TargetMode="External"/><Relationship Id="rId9" Type="http://schemas.openxmlformats.org/officeDocument/2006/relationships/hyperlink" Target="../../../../gproietto.ABACOSOFT/Documenti/Dropbox/F%20%20S%20%20P/CATASTO%20GROTTE%20E%20CAVITA/Convenzione%20gruppi/ELENCO%20CAVITA%20E%20GROTTE/GROTTE/schede%20pa%20copiato/schede%20Pa%20cons.%20copiato%202a%20fase/pu%202265" TargetMode="External"/><Relationship Id="rId14" Type="http://schemas.openxmlformats.org/officeDocument/2006/relationships/hyperlink" Target="../../../../gproietto.ABACOSOFT/Documenti/Dropbox/F%20%20S%20%20P/CATASTO%20GROTTE%20E%20CAVITA/Convenzione%20gruppi/ELENCO%20CAVITA%20E%20GROTTE/GROTTE/schede%20pa%20copiato/schede%20Pa%20cons.%20copiato%202a%20fase/pu%20753" TargetMode="External"/><Relationship Id="rId22" Type="http://schemas.openxmlformats.org/officeDocument/2006/relationships/hyperlink" Target="../../../../gproietto.ABACOSOFT/Documenti/Dropbox/F%20%20S%20%20P/CATASTO%20GROTTE%20E%20CAVITA/Convenzione%20gruppi/ELENCO%20CAVITA%20E%20GROTTE/GROTTE/schede%20pa%20copiato/schede%20Pa%20consegnate%20copiato%201a%20fase/pu%202067" TargetMode="External"/><Relationship Id="rId27" Type="http://schemas.openxmlformats.org/officeDocument/2006/relationships/hyperlink" Target="../../../../gproietto.ABACOSOFT/Documenti/Dropbox/F%20%20S%20%20P/CATASTO%20GROTTE%20E%20CAVITA/Convenzione%20gruppi/ELENCO%20CAVITA%20E%20GROTTE/GROTTE/progetto%201999/immagini%201999/Bari/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"/>
  <dimension ref="A1:AH42"/>
  <sheetViews>
    <sheetView tabSelected="1" zoomScale="80" zoomScaleNormal="80" workbookViewId="0">
      <selection activeCell="A2" sqref="A2:M2"/>
    </sheetView>
  </sheetViews>
  <sheetFormatPr defaultRowHeight="21" customHeight="1" x14ac:dyDescent="0.2"/>
  <cols>
    <col min="1" max="1" width="4.42578125" style="23" customWidth="1"/>
    <col min="2" max="2" width="28.85546875" style="23" customWidth="1"/>
    <col min="3" max="3" width="3.5703125" style="23" customWidth="1"/>
    <col min="4" max="4" width="19.7109375" style="23" customWidth="1"/>
    <col min="5" max="5" width="16.85546875" style="23" hidden="1" customWidth="1"/>
    <col min="6" max="6" width="16.140625" style="23" hidden="1" customWidth="1"/>
    <col min="7" max="7" width="13.85546875" style="23" hidden="1" customWidth="1"/>
    <col min="8" max="11" width="3.7109375" style="23" hidden="1" customWidth="1"/>
    <col min="12" max="12" width="14.7109375" style="23" hidden="1" customWidth="1"/>
    <col min="13" max="13" width="2.28515625" style="23" customWidth="1"/>
    <col min="14" max="14" width="19" style="23" bestFit="1" customWidth="1"/>
    <col min="15" max="21" width="4.85546875" style="23" hidden="1" customWidth="1"/>
    <col min="22" max="22" width="14" style="23" hidden="1" customWidth="1"/>
    <col min="23" max="23" width="1.85546875" style="23" customWidth="1"/>
    <col min="24" max="24" width="16" style="23" customWidth="1"/>
    <col min="25" max="25" width="1.85546875" style="23" customWidth="1"/>
    <col min="26" max="26" width="15.28515625" style="23" customWidth="1"/>
    <col min="27" max="27" width="15.28515625" style="23" hidden="1" customWidth="1"/>
    <col min="28" max="28" width="4.28515625" style="23" customWidth="1"/>
    <col min="29" max="29" width="22" style="23" customWidth="1"/>
    <col min="30" max="30" width="30.85546875" style="23" bestFit="1" customWidth="1"/>
    <col min="31" max="31" width="16" style="23" bestFit="1" customWidth="1"/>
    <col min="32" max="32" width="15.7109375" style="23" bestFit="1" customWidth="1"/>
    <col min="33" max="33" width="16.7109375" style="23" bestFit="1" customWidth="1"/>
    <col min="34" max="16384" width="9.140625" style="23"/>
  </cols>
  <sheetData>
    <row r="1" spans="1:34" ht="141.75" customHeight="1" thickBot="1" x14ac:dyDescent="0.35">
      <c r="A1" s="164" t="s">
        <v>6462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6"/>
      <c r="Y1" s="166"/>
      <c r="Z1" s="166"/>
      <c r="AA1" s="166"/>
      <c r="AB1" s="165"/>
      <c r="AC1" s="22"/>
      <c r="AD1" s="139" t="s">
        <v>6465</v>
      </c>
      <c r="AE1" s="140"/>
      <c r="AF1" s="140"/>
      <c r="AG1" s="141"/>
    </row>
    <row r="2" spans="1:34" ht="21" customHeight="1" thickBot="1" x14ac:dyDescent="0.35">
      <c r="A2" s="176" t="s">
        <v>6488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5" t="s">
        <v>6459</v>
      </c>
      <c r="O2" s="175"/>
      <c r="P2" s="95"/>
      <c r="Q2" s="95"/>
      <c r="R2" s="95"/>
      <c r="S2" s="95"/>
      <c r="T2" s="95"/>
      <c r="U2" s="95"/>
      <c r="V2" s="95"/>
      <c r="W2" s="95"/>
      <c r="X2" s="104">
        <v>40733</v>
      </c>
      <c r="Y2" s="95"/>
      <c r="Z2" s="96"/>
      <c r="AA2" s="105"/>
      <c r="AB2" s="96"/>
      <c r="AC2" s="119"/>
      <c r="AD2" s="161" t="s">
        <v>6461</v>
      </c>
      <c r="AE2" s="162"/>
      <c r="AF2" s="162"/>
      <c r="AG2" s="163"/>
      <c r="AH2" s="122"/>
    </row>
    <row r="3" spans="1:34" ht="21" customHeight="1" x14ac:dyDescent="0.3">
      <c r="A3" s="171"/>
      <c r="B3" s="101" t="s">
        <v>4083</v>
      </c>
      <c r="C3" s="24"/>
      <c r="D3" s="179" t="s">
        <v>4085</v>
      </c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1"/>
      <c r="Y3" s="106"/>
      <c r="Z3" s="106"/>
      <c r="AA3" s="106"/>
      <c r="AB3" s="174"/>
      <c r="AC3" s="119"/>
      <c r="AD3" s="133" t="s">
        <v>6463</v>
      </c>
      <c r="AE3" s="134"/>
      <c r="AF3" s="134"/>
      <c r="AG3" s="135"/>
      <c r="AH3" s="122"/>
    </row>
    <row r="4" spans="1:34" ht="21" customHeight="1" x14ac:dyDescent="0.3">
      <c r="A4" s="172"/>
      <c r="B4" s="101" t="s">
        <v>4081</v>
      </c>
      <c r="C4" s="24"/>
      <c r="D4" s="167">
        <v>31</v>
      </c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9"/>
      <c r="Y4" s="37"/>
      <c r="Z4" s="41"/>
      <c r="AA4" s="107"/>
      <c r="AB4" s="172"/>
      <c r="AC4" s="119"/>
      <c r="AD4" s="123"/>
      <c r="AE4" s="124" t="s">
        <v>12</v>
      </c>
      <c r="AF4" s="124" t="s">
        <v>13</v>
      </c>
      <c r="AG4" s="125" t="s">
        <v>14</v>
      </c>
      <c r="AH4" s="122"/>
    </row>
    <row r="5" spans="1:34" ht="21" customHeight="1" x14ac:dyDescent="0.3">
      <c r="A5" s="172"/>
      <c r="B5" s="101" t="s">
        <v>4082</v>
      </c>
      <c r="C5" s="24"/>
      <c r="D5" s="170" t="str">
        <f>IF(D3="Cavità Artificiale",IF(D4&lt;1001,VLOOKUP(D4,Elenco_Cavità_Artificiali!A2:D1001,4,TRUE),"ATTENZIONE: non esiste grotta per il numero catastale inserito"),IF(D4&lt;2513,VLOOKUP(D4,Elenco_Cavità_Naturali!A2:E2267,4,TRUE),"ATTENZIONE: non esiste grotta per il numero catastale inserito"))</f>
        <v>Grave di  Faraualla</v>
      </c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37"/>
      <c r="Z5" s="41"/>
      <c r="AA5" s="108"/>
      <c r="AB5" s="172"/>
      <c r="AC5" s="119"/>
      <c r="AD5" s="126" t="s">
        <v>23</v>
      </c>
      <c r="AE5" s="128" t="str">
        <f>D14</f>
        <v>40°56'6,52"</v>
      </c>
      <c r="AF5" s="128" t="str">
        <f>N14</f>
        <v>16°21'21"</v>
      </c>
      <c r="AG5" s="129">
        <f>X14</f>
        <v>614</v>
      </c>
      <c r="AH5" s="122"/>
    </row>
    <row r="6" spans="1:34" ht="21" customHeight="1" x14ac:dyDescent="0.2">
      <c r="A6" s="173"/>
      <c r="B6" s="25" t="s">
        <v>11</v>
      </c>
      <c r="C6" s="26"/>
      <c r="D6" s="89" t="s">
        <v>12</v>
      </c>
      <c r="E6" s="27"/>
      <c r="F6" s="27"/>
      <c r="G6" s="27"/>
      <c r="H6" s="27"/>
      <c r="I6" s="27"/>
      <c r="J6" s="27"/>
      <c r="K6" s="27"/>
      <c r="L6" s="28"/>
      <c r="M6" s="29"/>
      <c r="N6" s="89" t="s">
        <v>13</v>
      </c>
      <c r="O6" s="27"/>
      <c r="P6" s="27"/>
      <c r="Q6" s="27"/>
      <c r="R6" s="27"/>
      <c r="S6" s="27"/>
      <c r="T6" s="27"/>
      <c r="U6" s="27"/>
      <c r="V6" s="28"/>
      <c r="W6" s="29"/>
      <c r="X6" s="90" t="s">
        <v>14</v>
      </c>
      <c r="Y6" s="29"/>
      <c r="Z6" s="90" t="s">
        <v>6460</v>
      </c>
      <c r="AA6" s="90"/>
      <c r="AB6" s="173"/>
      <c r="AC6" s="120"/>
      <c r="AD6" s="126" t="s">
        <v>24</v>
      </c>
      <c r="AE6" s="128" t="str">
        <f>D15</f>
        <v>40°56,10867'</v>
      </c>
      <c r="AF6" s="128" t="str">
        <f>N15</f>
        <v>16°21,35'</v>
      </c>
      <c r="AG6" s="129">
        <f>X15</f>
        <v>614</v>
      </c>
      <c r="AH6" s="122"/>
    </row>
    <row r="7" spans="1:34" ht="21" customHeight="1" x14ac:dyDescent="0.2">
      <c r="A7" s="173"/>
      <c r="B7" s="30" t="str">
        <f t="shared" ref="B7:B12" si="0">IF(J7&gt;59.999999,"ERRORE SUI PRIMI &gt;= 60",(IF(K7&gt;59.999999,"ERRORE SUI SECONDI &gt;= 60",(IF(T7&gt;59.999999,"ERRORE SUI PRIMI &gt;= 60",(IF(U7&gt;59.999999,"ERRORE SUI SECONDI &gt;= 60","")))))))</f>
        <v/>
      </c>
      <c r="C7" s="31" t="s">
        <v>15</v>
      </c>
      <c r="D7" s="48" t="s">
        <v>6489</v>
      </c>
      <c r="E7" s="32" t="s">
        <v>16</v>
      </c>
      <c r="F7" s="33">
        <f t="shared" ref="F7:F12" si="1">IFERROR(FIND("°",D7,1),D7)</f>
        <v>3</v>
      </c>
      <c r="G7" s="33">
        <f t="shared" ref="G7:G12" si="2">IFERROR(FIND("'",D7,1),0)</f>
        <v>10</v>
      </c>
      <c r="H7" s="33">
        <f t="shared" ref="H7:H12" si="3">IFERROR(FIND("""",D7,1),0)</f>
        <v>0</v>
      </c>
      <c r="I7" s="34">
        <f t="shared" ref="I7:I12" si="4">IFERROR(VALUE(MID(D7,1,F7-1)),0)</f>
        <v>40</v>
      </c>
      <c r="J7" s="34">
        <f t="shared" ref="J7:J12" si="5">IFERROR(VALUE(MID(D7,F7+1,G7-F7-1)),0)</f>
        <v>56.109000000000002</v>
      </c>
      <c r="K7" s="35">
        <f t="shared" ref="K7:K12" si="6">IFERROR(VALUE(MID(D7,G7+1,H7-G7-1)),0)</f>
        <v>0</v>
      </c>
      <c r="L7" s="36">
        <f t="shared" ref="L7:L12" si="7">I7+(J7/60)+(K7/3600)</f>
        <v>40.93515</v>
      </c>
      <c r="M7" s="37"/>
      <c r="N7" s="48" t="s">
        <v>6491</v>
      </c>
      <c r="O7" s="32" t="s">
        <v>16</v>
      </c>
      <c r="P7" s="33">
        <f t="shared" ref="P7:P12" si="8">IFERROR(FIND("°",N7,1),N7)</f>
        <v>3</v>
      </c>
      <c r="Q7" s="33">
        <f t="shared" ref="Q7:Q12" si="9">IFERROR(FIND("'",N7,1),0)</f>
        <v>10</v>
      </c>
      <c r="R7" s="33">
        <f t="shared" ref="R7:R12" si="10">IFERROR(FIND("""",N7,1),0)</f>
        <v>0</v>
      </c>
      <c r="S7" s="34">
        <f t="shared" ref="S7:S12" si="11">IFERROR(VALUE(MID(N7,1,P7-1)),0)</f>
        <v>16</v>
      </c>
      <c r="T7" s="34">
        <f t="shared" ref="T7:T12" si="12">IFERROR(VALUE(MID(N7,P7+1,Q7-P7-1)),0)</f>
        <v>21.35</v>
      </c>
      <c r="U7" s="35">
        <f t="shared" ref="U7:U12" si="13">IFERROR(VALUE(MID(N7,Q7+1,R7-Q7-1)),0)</f>
        <v>0</v>
      </c>
      <c r="V7" s="36">
        <f t="shared" ref="V7:V12" si="14">S7+(T7/60)+(U7/3600)</f>
        <v>16.355833333333333</v>
      </c>
      <c r="W7" s="37"/>
      <c r="X7" s="21">
        <v>611</v>
      </c>
      <c r="Y7" s="37"/>
      <c r="Z7" s="116">
        <v>3</v>
      </c>
      <c r="AA7" s="88">
        <f>IF(Z7&lt;&gt;0,1/Z7,0)</f>
        <v>0.33333333333333331</v>
      </c>
      <c r="AB7" s="173"/>
      <c r="AC7" s="121"/>
      <c r="AD7" s="126" t="s">
        <v>25</v>
      </c>
      <c r="AE7" s="128">
        <f>D16</f>
        <v>40.93514444444444</v>
      </c>
      <c r="AF7" s="128">
        <f>N16</f>
        <v>16.355833333333333</v>
      </c>
      <c r="AG7" s="129">
        <f>X16</f>
        <v>614</v>
      </c>
      <c r="AH7" s="122"/>
    </row>
    <row r="8" spans="1:34" ht="21" customHeight="1" thickBot="1" x14ac:dyDescent="0.25">
      <c r="A8" s="173"/>
      <c r="B8" s="30" t="str">
        <f t="shared" si="0"/>
        <v/>
      </c>
      <c r="C8" s="31" t="s">
        <v>17</v>
      </c>
      <c r="D8" s="48" t="s">
        <v>6490</v>
      </c>
      <c r="E8" s="32" t="s">
        <v>16</v>
      </c>
      <c r="F8" s="33">
        <f t="shared" si="1"/>
        <v>3</v>
      </c>
      <c r="G8" s="33">
        <f t="shared" si="2"/>
        <v>10</v>
      </c>
      <c r="H8" s="33">
        <f t="shared" si="3"/>
        <v>0</v>
      </c>
      <c r="I8" s="34">
        <f t="shared" si="4"/>
        <v>40</v>
      </c>
      <c r="J8" s="34">
        <f t="shared" si="5"/>
        <v>56.107999999999997</v>
      </c>
      <c r="K8" s="35">
        <f t="shared" si="6"/>
        <v>0</v>
      </c>
      <c r="L8" s="36">
        <f t="shared" si="7"/>
        <v>40.935133333333333</v>
      </c>
      <c r="M8" s="37"/>
      <c r="N8" s="48" t="s">
        <v>6491</v>
      </c>
      <c r="O8" s="32" t="s">
        <v>16</v>
      </c>
      <c r="P8" s="33">
        <f t="shared" si="8"/>
        <v>3</v>
      </c>
      <c r="Q8" s="33">
        <f t="shared" si="9"/>
        <v>10</v>
      </c>
      <c r="R8" s="33">
        <f t="shared" si="10"/>
        <v>0</v>
      </c>
      <c r="S8" s="34">
        <f t="shared" si="11"/>
        <v>16</v>
      </c>
      <c r="T8" s="34">
        <f t="shared" si="12"/>
        <v>21.35</v>
      </c>
      <c r="U8" s="35">
        <f t="shared" si="13"/>
        <v>0</v>
      </c>
      <c r="V8" s="36">
        <f t="shared" si="14"/>
        <v>16.355833333333333</v>
      </c>
      <c r="W8" s="37"/>
      <c r="X8" s="21">
        <v>614</v>
      </c>
      <c r="Y8" s="37"/>
      <c r="Z8" s="116">
        <v>3</v>
      </c>
      <c r="AA8" s="88">
        <f t="shared" ref="AA8:AA12" si="15">IF(Z8&lt;&gt;0,1/Z8,0)</f>
        <v>0.33333333333333331</v>
      </c>
      <c r="AB8" s="173"/>
      <c r="AC8" s="38"/>
      <c r="AD8" s="127" t="str">
        <f>B19</f>
        <v>COORDINATE UTM ZONA33</v>
      </c>
      <c r="AE8" s="130">
        <f>D19</f>
        <v>4532442</v>
      </c>
      <c r="AF8" s="130">
        <f>N19</f>
        <v>614141</v>
      </c>
      <c r="AG8" s="131">
        <f>X19</f>
        <v>614</v>
      </c>
    </row>
    <row r="9" spans="1:34" ht="21" customHeight="1" x14ac:dyDescent="0.25">
      <c r="A9" s="173"/>
      <c r="B9" s="30" t="str">
        <f t="shared" si="0"/>
        <v/>
      </c>
      <c r="C9" s="31" t="s">
        <v>18</v>
      </c>
      <c r="D9" s="48" t="s">
        <v>6489</v>
      </c>
      <c r="E9" s="32" t="s">
        <v>16</v>
      </c>
      <c r="F9" s="33">
        <f t="shared" si="1"/>
        <v>3</v>
      </c>
      <c r="G9" s="33">
        <f t="shared" si="2"/>
        <v>10</v>
      </c>
      <c r="H9" s="33">
        <f t="shared" si="3"/>
        <v>0</v>
      </c>
      <c r="I9" s="34">
        <f t="shared" si="4"/>
        <v>40</v>
      </c>
      <c r="J9" s="34">
        <f t="shared" si="5"/>
        <v>56.109000000000002</v>
      </c>
      <c r="K9" s="35">
        <f t="shared" si="6"/>
        <v>0</v>
      </c>
      <c r="L9" s="36">
        <f t="shared" si="7"/>
        <v>40.93515</v>
      </c>
      <c r="M9" s="37"/>
      <c r="N9" s="48" t="s">
        <v>6491</v>
      </c>
      <c r="O9" s="32" t="s">
        <v>16</v>
      </c>
      <c r="P9" s="33">
        <f t="shared" si="8"/>
        <v>3</v>
      </c>
      <c r="Q9" s="33">
        <f t="shared" si="9"/>
        <v>10</v>
      </c>
      <c r="R9" s="33">
        <f t="shared" si="10"/>
        <v>0</v>
      </c>
      <c r="S9" s="34">
        <f t="shared" si="11"/>
        <v>16</v>
      </c>
      <c r="T9" s="34">
        <f t="shared" si="12"/>
        <v>21.35</v>
      </c>
      <c r="U9" s="35">
        <f t="shared" si="13"/>
        <v>0</v>
      </c>
      <c r="V9" s="36">
        <f t="shared" si="14"/>
        <v>16.355833333333333</v>
      </c>
      <c r="W9" s="37"/>
      <c r="X9" s="21">
        <v>616</v>
      </c>
      <c r="Y9" s="37"/>
      <c r="Z9" s="116">
        <v>3</v>
      </c>
      <c r="AA9" s="88">
        <f t="shared" si="15"/>
        <v>0.33333333333333331</v>
      </c>
      <c r="AB9" s="173"/>
      <c r="AC9" s="38"/>
      <c r="AD9" s="136" t="s">
        <v>6464</v>
      </c>
      <c r="AE9" s="137"/>
      <c r="AF9" s="137"/>
      <c r="AG9" s="138"/>
    </row>
    <row r="10" spans="1:34" ht="21" customHeight="1" x14ac:dyDescent="0.2">
      <c r="A10" s="173"/>
      <c r="B10" s="30" t="str">
        <f t="shared" si="0"/>
        <v/>
      </c>
      <c r="C10" s="31" t="s">
        <v>19</v>
      </c>
      <c r="D10" s="48"/>
      <c r="E10" s="32" t="s">
        <v>16</v>
      </c>
      <c r="F10" s="33">
        <f t="shared" si="1"/>
        <v>0</v>
      </c>
      <c r="G10" s="33">
        <f t="shared" si="2"/>
        <v>0</v>
      </c>
      <c r="H10" s="33">
        <f t="shared" si="3"/>
        <v>0</v>
      </c>
      <c r="I10" s="34">
        <f t="shared" si="4"/>
        <v>0</v>
      </c>
      <c r="J10" s="34">
        <f t="shared" si="5"/>
        <v>0</v>
      </c>
      <c r="K10" s="35">
        <f t="shared" si="6"/>
        <v>0</v>
      </c>
      <c r="L10" s="36">
        <f t="shared" si="7"/>
        <v>0</v>
      </c>
      <c r="M10" s="37"/>
      <c r="N10" s="48"/>
      <c r="O10" s="32" t="s">
        <v>16</v>
      </c>
      <c r="P10" s="33">
        <f t="shared" si="8"/>
        <v>0</v>
      </c>
      <c r="Q10" s="33">
        <f t="shared" si="9"/>
        <v>0</v>
      </c>
      <c r="R10" s="33">
        <f t="shared" si="10"/>
        <v>0</v>
      </c>
      <c r="S10" s="34">
        <f t="shared" si="11"/>
        <v>0</v>
      </c>
      <c r="T10" s="34">
        <f t="shared" si="12"/>
        <v>0</v>
      </c>
      <c r="U10" s="35">
        <f t="shared" si="13"/>
        <v>0</v>
      </c>
      <c r="V10" s="36">
        <f t="shared" si="14"/>
        <v>0</v>
      </c>
      <c r="W10" s="37"/>
      <c r="X10" s="21"/>
      <c r="Y10" s="37"/>
      <c r="Z10" s="116"/>
      <c r="AA10" s="88">
        <f t="shared" si="15"/>
        <v>0</v>
      </c>
      <c r="AB10" s="173"/>
      <c r="AC10" s="38"/>
      <c r="AD10" s="123"/>
      <c r="AE10" s="124" t="s">
        <v>12</v>
      </c>
      <c r="AF10" s="124" t="s">
        <v>13</v>
      </c>
      <c r="AG10" s="125" t="s">
        <v>14</v>
      </c>
    </row>
    <row r="11" spans="1:34" ht="21" customHeight="1" x14ac:dyDescent="0.2">
      <c r="A11" s="173"/>
      <c r="B11" s="30" t="str">
        <f t="shared" si="0"/>
        <v/>
      </c>
      <c r="C11" s="31" t="s">
        <v>20</v>
      </c>
      <c r="D11" s="48"/>
      <c r="E11" s="32" t="s">
        <v>16</v>
      </c>
      <c r="F11" s="33">
        <f t="shared" si="1"/>
        <v>0</v>
      </c>
      <c r="G11" s="33">
        <f t="shared" si="2"/>
        <v>0</v>
      </c>
      <c r="H11" s="33">
        <f t="shared" si="3"/>
        <v>0</v>
      </c>
      <c r="I11" s="34">
        <f t="shared" si="4"/>
        <v>0</v>
      </c>
      <c r="J11" s="34">
        <f t="shared" si="5"/>
        <v>0</v>
      </c>
      <c r="K11" s="35">
        <f t="shared" si="6"/>
        <v>0</v>
      </c>
      <c r="L11" s="36">
        <f t="shared" si="7"/>
        <v>0</v>
      </c>
      <c r="M11" s="37"/>
      <c r="N11" s="48"/>
      <c r="O11" s="32" t="s">
        <v>16</v>
      </c>
      <c r="P11" s="33">
        <f t="shared" si="8"/>
        <v>0</v>
      </c>
      <c r="Q11" s="33">
        <f t="shared" si="9"/>
        <v>0</v>
      </c>
      <c r="R11" s="33">
        <f t="shared" si="10"/>
        <v>0</v>
      </c>
      <c r="S11" s="34">
        <f t="shared" si="11"/>
        <v>0</v>
      </c>
      <c r="T11" s="34">
        <f t="shared" si="12"/>
        <v>0</v>
      </c>
      <c r="U11" s="35">
        <f t="shared" si="13"/>
        <v>0</v>
      </c>
      <c r="V11" s="36">
        <f t="shared" si="14"/>
        <v>0</v>
      </c>
      <c r="W11" s="37"/>
      <c r="X11" s="21"/>
      <c r="Y11" s="37"/>
      <c r="Z11" s="116"/>
      <c r="AA11" s="88">
        <f t="shared" si="15"/>
        <v>0</v>
      </c>
      <c r="AB11" s="173"/>
      <c r="AC11" s="38"/>
      <c r="AD11" s="126" t="s">
        <v>23</v>
      </c>
      <c r="AE11" s="128" t="str">
        <f>D30</f>
        <v>40°56'6,505"</v>
      </c>
      <c r="AF11" s="128" t="str">
        <f>N30</f>
        <v>16°21'21,005"</v>
      </c>
      <c r="AG11" s="129">
        <f>X30</f>
        <v>614</v>
      </c>
    </row>
    <row r="12" spans="1:34" ht="21" customHeight="1" x14ac:dyDescent="0.2">
      <c r="A12" s="173"/>
      <c r="B12" s="30" t="str">
        <f t="shared" si="0"/>
        <v/>
      </c>
      <c r="C12" s="31" t="s">
        <v>21</v>
      </c>
      <c r="D12" s="48"/>
      <c r="E12" s="32" t="s">
        <v>16</v>
      </c>
      <c r="F12" s="33">
        <f t="shared" si="1"/>
        <v>0</v>
      </c>
      <c r="G12" s="33">
        <f t="shared" si="2"/>
        <v>0</v>
      </c>
      <c r="H12" s="33">
        <f t="shared" si="3"/>
        <v>0</v>
      </c>
      <c r="I12" s="34">
        <f t="shared" si="4"/>
        <v>0</v>
      </c>
      <c r="J12" s="34">
        <f t="shared" si="5"/>
        <v>0</v>
      </c>
      <c r="K12" s="35">
        <f t="shared" si="6"/>
        <v>0</v>
      </c>
      <c r="L12" s="36">
        <f t="shared" si="7"/>
        <v>0</v>
      </c>
      <c r="M12" s="37"/>
      <c r="N12" s="48"/>
      <c r="O12" s="32" t="s">
        <v>16</v>
      </c>
      <c r="P12" s="33">
        <f t="shared" si="8"/>
        <v>0</v>
      </c>
      <c r="Q12" s="33">
        <f t="shared" si="9"/>
        <v>0</v>
      </c>
      <c r="R12" s="33">
        <f t="shared" si="10"/>
        <v>0</v>
      </c>
      <c r="S12" s="34">
        <f t="shared" si="11"/>
        <v>0</v>
      </c>
      <c r="T12" s="34">
        <f t="shared" si="12"/>
        <v>0</v>
      </c>
      <c r="U12" s="35">
        <f t="shared" si="13"/>
        <v>0</v>
      </c>
      <c r="V12" s="36">
        <f t="shared" si="14"/>
        <v>0</v>
      </c>
      <c r="W12" s="37"/>
      <c r="X12" s="21"/>
      <c r="Y12" s="37"/>
      <c r="Z12" s="116"/>
      <c r="AA12" s="88">
        <f t="shared" si="15"/>
        <v>0</v>
      </c>
      <c r="AB12" s="173"/>
      <c r="AC12" s="38"/>
      <c r="AD12" s="126" t="s">
        <v>24</v>
      </c>
      <c r="AE12" s="128" t="str">
        <f t="shared" ref="AE12:AE13" si="16">D31</f>
        <v>40°56,10841'</v>
      </c>
      <c r="AF12" s="128" t="str">
        <f t="shared" ref="AF12:AF13" si="17">N31</f>
        <v>16°21,35008'</v>
      </c>
      <c r="AG12" s="129">
        <f t="shared" ref="AG12:AG13" si="18">X31</f>
        <v>614</v>
      </c>
    </row>
    <row r="13" spans="1:34" ht="21" customHeight="1" x14ac:dyDescent="0.2">
      <c r="A13" s="173"/>
      <c r="B13" s="184" t="s">
        <v>22</v>
      </c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6"/>
      <c r="AA13" s="117"/>
      <c r="AB13" s="173"/>
      <c r="AC13" s="38"/>
      <c r="AD13" s="126" t="s">
        <v>25</v>
      </c>
      <c r="AE13" s="128">
        <f t="shared" si="16"/>
        <v>40.935140209747551</v>
      </c>
      <c r="AF13" s="128">
        <f t="shared" si="17"/>
        <v>16.355834589280686</v>
      </c>
      <c r="AG13" s="129">
        <f t="shared" si="18"/>
        <v>614</v>
      </c>
    </row>
    <row r="14" spans="1:34" ht="21" customHeight="1" thickBot="1" x14ac:dyDescent="0.25">
      <c r="A14" s="173"/>
      <c r="B14" s="39" t="s">
        <v>23</v>
      </c>
      <c r="C14" s="31"/>
      <c r="D14" s="87" t="str">
        <f>CONCATENATE(I14,"°",IF(LEN(J14)&gt;1,J14,CONCATENATE("0",J14)),"'",ROUND(K14,3),E14)</f>
        <v>40°56'6,52"</v>
      </c>
      <c r="E14" s="32" t="s">
        <v>16</v>
      </c>
      <c r="F14" s="35"/>
      <c r="G14" s="35"/>
      <c r="H14" s="35"/>
      <c r="I14" s="34">
        <f>INT(D16)</f>
        <v>40</v>
      </c>
      <c r="J14" s="34">
        <f>INT((D16-I14)*60)</f>
        <v>56</v>
      </c>
      <c r="K14" s="35">
        <f>((D16-I14)*3600)-(J14*60)</f>
        <v>6.5199999999827014</v>
      </c>
      <c r="L14" s="36"/>
      <c r="M14" s="37"/>
      <c r="N14" s="87" t="str">
        <f>CONCATENATE(S14,"°",IF(LEN(T14)&gt;1,T14,CONCATENATE("0",T14)),"'",ROUND(U14,3),O14)</f>
        <v>16°21'21"</v>
      </c>
      <c r="O14" s="32" t="s">
        <v>16</v>
      </c>
      <c r="P14" s="35"/>
      <c r="Q14" s="35"/>
      <c r="R14" s="35"/>
      <c r="S14" s="34">
        <f>INT(N16)</f>
        <v>16</v>
      </c>
      <c r="T14" s="34">
        <f>INT((N16-S14)*60)</f>
        <v>21</v>
      </c>
      <c r="U14" s="35">
        <f>((N16-S14)*3600)-(T14*60)</f>
        <v>20.999999999998863</v>
      </c>
      <c r="V14" s="36"/>
      <c r="W14" s="37"/>
      <c r="X14" s="41">
        <f>X16</f>
        <v>614</v>
      </c>
      <c r="Y14" s="37"/>
      <c r="Z14" s="41"/>
      <c r="AA14" s="41"/>
      <c r="AB14" s="173"/>
      <c r="AD14" s="127" t="str">
        <f>B35</f>
        <v>COORDINATE UTM ZONA33</v>
      </c>
      <c r="AE14" s="130">
        <f>D35</f>
        <v>4532442</v>
      </c>
      <c r="AF14" s="130">
        <f>N35</f>
        <v>614141</v>
      </c>
      <c r="AG14" s="131">
        <f>X35</f>
        <v>614</v>
      </c>
    </row>
    <row r="15" spans="1:34" ht="21" customHeight="1" x14ac:dyDescent="0.2">
      <c r="A15" s="173"/>
      <c r="B15" s="39" t="s">
        <v>24</v>
      </c>
      <c r="C15" s="31"/>
      <c r="D15" s="87" t="str">
        <f>CONCATENATE(INT(D16),"°",ROUND((D16-INT(D16))*60,5),"'")</f>
        <v>40°56,10867'</v>
      </c>
      <c r="E15" s="32" t="s">
        <v>16</v>
      </c>
      <c r="F15" s="35"/>
      <c r="G15" s="35"/>
      <c r="H15" s="35"/>
      <c r="I15" s="35"/>
      <c r="J15" s="32"/>
      <c r="K15" s="32"/>
      <c r="L15" s="36"/>
      <c r="M15" s="37"/>
      <c r="N15" s="87" t="str">
        <f>CONCATENATE(INT(N16),"°",ROUND((N16-INT(N16))*60,5),"'")</f>
        <v>16°21,35'</v>
      </c>
      <c r="O15" s="32"/>
      <c r="P15" s="35"/>
      <c r="Q15" s="35"/>
      <c r="R15" s="35"/>
      <c r="S15" s="35"/>
      <c r="T15" s="32"/>
      <c r="U15" s="32"/>
      <c r="V15" s="36"/>
      <c r="W15" s="37"/>
      <c r="X15" s="41">
        <f>X16</f>
        <v>614</v>
      </c>
      <c r="Y15" s="37"/>
      <c r="Z15" s="41"/>
      <c r="AA15" s="41"/>
      <c r="AB15" s="173"/>
      <c r="AC15" s="38"/>
    </row>
    <row r="16" spans="1:34" ht="21" customHeight="1" x14ac:dyDescent="0.2">
      <c r="A16" s="173"/>
      <c r="B16" s="39" t="s">
        <v>25</v>
      </c>
      <c r="C16" s="31"/>
      <c r="D16" s="88">
        <f>SUMPRODUCT(L7:L12,AA7:AA12)/SUM(AA7:AA12)</f>
        <v>40.93514444444444</v>
      </c>
      <c r="E16" s="32" t="s">
        <v>16</v>
      </c>
      <c r="F16" s="35"/>
      <c r="G16" s="35"/>
      <c r="H16" s="35"/>
      <c r="I16" s="35"/>
      <c r="J16" s="32"/>
      <c r="K16" s="32"/>
      <c r="L16" s="36"/>
      <c r="M16" s="37"/>
      <c r="N16" s="88">
        <f>SUMPRODUCT(V7:V12,AA7:AA12)/SUM(AA7:AA12)</f>
        <v>16.355833333333333</v>
      </c>
      <c r="O16" s="32"/>
      <c r="P16" s="35"/>
      <c r="Q16" s="35"/>
      <c r="R16" s="35"/>
      <c r="S16" s="35"/>
      <c r="T16" s="32"/>
      <c r="U16" s="32"/>
      <c r="V16" s="36"/>
      <c r="W16" s="37"/>
      <c r="X16" s="41">
        <f>ROUND(SUMPRODUCT(X7:X12,AA7:AA12)/SUM(AA7:AA12),0)</f>
        <v>614</v>
      </c>
      <c r="Y16" s="37"/>
      <c r="Z16" s="118"/>
      <c r="AA16" s="88">
        <f>AVERAGEIF(AA7:AA12,"&lt;&gt;0")</f>
        <v>0.33333333333333331</v>
      </c>
      <c r="AB16" s="173"/>
      <c r="AC16" s="38"/>
    </row>
    <row r="17" spans="1:29" ht="21" hidden="1" customHeight="1" x14ac:dyDescent="0.2">
      <c r="A17" s="94"/>
      <c r="B17" s="39" t="s">
        <v>28</v>
      </c>
      <c r="C17" s="31"/>
      <c r="D17" s="87" t="str">
        <f>CONCATENATE(MID($D$14,1,2),"_",MID($D$14,4,2),"_",MID($D$14,7,2),".",MID($D$14,10,2),"_N")</f>
        <v>40_56_6,.2"_N</v>
      </c>
      <c r="E17" s="40"/>
      <c r="F17" s="35"/>
      <c r="G17" s="35"/>
      <c r="H17" s="35"/>
      <c r="I17" s="35"/>
      <c r="J17" s="32"/>
      <c r="K17" s="32"/>
      <c r="L17" s="36"/>
      <c r="M17" s="37"/>
      <c r="N17" s="87" t="str">
        <f>CONCATENATE(MID($N$14,1,2),"_",MID($N$14,4,2),"_",MID($N$14,7,2),".",MID($N$14,10,2),"_E")</f>
        <v>16_21_21._E</v>
      </c>
      <c r="O17" s="32"/>
      <c r="P17" s="35"/>
      <c r="Q17" s="35"/>
      <c r="R17" s="35"/>
      <c r="S17" s="35"/>
      <c r="T17" s="32"/>
      <c r="U17" s="32"/>
      <c r="V17" s="36"/>
      <c r="W17" s="37"/>
      <c r="X17" s="41">
        <f>AVERAGEIF(X7:X12,"&lt;&gt;0")</f>
        <v>613.66666666666663</v>
      </c>
      <c r="Y17" s="37"/>
      <c r="Z17" s="41"/>
      <c r="AA17" s="41"/>
      <c r="AB17" s="94"/>
      <c r="AC17" s="38"/>
    </row>
    <row r="18" spans="1:29" ht="21" hidden="1" customHeight="1" x14ac:dyDescent="0.2">
      <c r="A18" s="94"/>
      <c r="B18" s="39" t="s">
        <v>4080</v>
      </c>
      <c r="C18" s="31"/>
      <c r="D18" s="87" t="str">
        <f>SUBSTITUTE(N16,",",".")</f>
        <v>16.3558333333333</v>
      </c>
      <c r="E18" s="40"/>
      <c r="F18" s="35"/>
      <c r="G18" s="35"/>
      <c r="H18" s="35"/>
      <c r="I18" s="35"/>
      <c r="J18" s="32"/>
      <c r="K18" s="32"/>
      <c r="L18" s="36"/>
      <c r="M18" s="37"/>
      <c r="N18" s="87" t="str">
        <f>SUBSTITUTE(D16,",",".")</f>
        <v>40.9351444444444</v>
      </c>
      <c r="O18" s="32"/>
      <c r="P18" s="35"/>
      <c r="Q18" s="35"/>
      <c r="R18" s="35"/>
      <c r="S18" s="35"/>
      <c r="T18" s="32"/>
      <c r="U18" s="32"/>
      <c r="V18" s="36"/>
      <c r="W18" s="37"/>
      <c r="X18" s="41">
        <f>AVERAGEIF(X9:X14,"&lt;&gt;0")</f>
        <v>615</v>
      </c>
      <c r="Y18" s="37"/>
      <c r="Z18" s="41"/>
      <c r="AA18" s="41"/>
      <c r="AB18" s="94"/>
      <c r="AC18" s="38"/>
    </row>
    <row r="19" spans="1:29" ht="21" customHeight="1" x14ac:dyDescent="0.2">
      <c r="A19" s="94"/>
      <c r="B19" s="39" t="str">
        <f>CONCATENATE("COORDINATE UTM ZONA",'LatLong-&gt;UTM'!C18)</f>
        <v>COORDINATE UTM ZONA33</v>
      </c>
      <c r="C19" s="31"/>
      <c r="D19" s="88">
        <f>ROUND('LatLong-&gt;UTM'!C17,0)</f>
        <v>4532442</v>
      </c>
      <c r="E19" s="40"/>
      <c r="F19" s="35"/>
      <c r="G19" s="35"/>
      <c r="H19" s="35"/>
      <c r="I19" s="35"/>
      <c r="J19" s="32"/>
      <c r="K19" s="32"/>
      <c r="L19" s="36"/>
      <c r="M19" s="37"/>
      <c r="N19" s="88">
        <f>ROUND('LatLong-&gt;UTM'!C16,0)</f>
        <v>614141</v>
      </c>
      <c r="O19" s="32"/>
      <c r="P19" s="35"/>
      <c r="Q19" s="35"/>
      <c r="R19" s="35"/>
      <c r="S19" s="35"/>
      <c r="T19" s="32"/>
      <c r="U19" s="32"/>
      <c r="V19" s="36"/>
      <c r="W19" s="37"/>
      <c r="X19" s="41">
        <f>X16</f>
        <v>614</v>
      </c>
      <c r="Y19" s="37"/>
      <c r="Z19" s="41"/>
      <c r="AA19" s="41"/>
      <c r="AB19" s="94"/>
      <c r="AC19" s="38"/>
    </row>
    <row r="20" spans="1:29" ht="21" customHeight="1" x14ac:dyDescent="0.3">
      <c r="A20" s="145" t="str">
        <f>HYPERLINK(CONCATENATE("http://toolserver.org/~geohack/en/",D17,"_",N17),"Vai alla mappa con GeoHack")</f>
        <v>Vai alla mappa con GeoHack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22"/>
    </row>
    <row r="21" spans="1:29" ht="21" customHeight="1" x14ac:dyDescent="0.3">
      <c r="A21" s="147"/>
      <c r="B21" s="153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5"/>
      <c r="Y21" s="109"/>
      <c r="Z21" s="109"/>
      <c r="AA21" s="109"/>
      <c r="AB21" s="150"/>
      <c r="AC21" s="22"/>
    </row>
    <row r="22" spans="1:29" ht="21" customHeight="1" x14ac:dyDescent="0.3">
      <c r="A22" s="148"/>
      <c r="B22" s="182" t="s">
        <v>6353</v>
      </c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10"/>
      <c r="Z22" s="110"/>
      <c r="AA22" s="110"/>
      <c r="AB22" s="151"/>
      <c r="AC22" s="22"/>
    </row>
    <row r="23" spans="1:29" s="57" customFormat="1" ht="21" customHeight="1" x14ac:dyDescent="0.3">
      <c r="A23" s="148"/>
      <c r="B23" s="50"/>
      <c r="C23" s="51"/>
      <c r="D23" s="50" t="s">
        <v>6411</v>
      </c>
      <c r="E23" s="52"/>
      <c r="F23" s="52"/>
      <c r="G23" s="52"/>
      <c r="H23" s="52"/>
      <c r="I23" s="52"/>
      <c r="J23" s="52"/>
      <c r="K23" s="52"/>
      <c r="L23" s="53"/>
      <c r="M23" s="54"/>
      <c r="N23" s="50" t="s">
        <v>6412</v>
      </c>
      <c r="O23" s="52"/>
      <c r="P23" s="52"/>
      <c r="Q23" s="52"/>
      <c r="R23" s="52"/>
      <c r="S23" s="52"/>
      <c r="T23" s="52"/>
      <c r="U23" s="52"/>
      <c r="V23" s="53"/>
      <c r="W23" s="54"/>
      <c r="X23" s="55" t="s">
        <v>6413</v>
      </c>
      <c r="Y23" s="54"/>
      <c r="Z23" s="111"/>
      <c r="AA23" s="111"/>
      <c r="AB23" s="151"/>
      <c r="AC23" s="56"/>
    </row>
    <row r="24" spans="1:29" ht="21" customHeight="1" x14ac:dyDescent="0.3">
      <c r="A24" s="148"/>
      <c r="B24" s="49" t="s">
        <v>6354</v>
      </c>
      <c r="C24" s="31"/>
      <c r="D24" s="48"/>
      <c r="E24" s="36">
        <f>X24*COS((N24/360)*(2*PI()))</f>
        <v>0</v>
      </c>
      <c r="F24" s="36">
        <f>E24*SIN((D24/360)*(2*PI()))</f>
        <v>0</v>
      </c>
      <c r="G24" s="36">
        <f>E24*COS((D24/360)*(2*PI()))</f>
        <v>0</v>
      </c>
      <c r="H24" s="33"/>
      <c r="I24" s="34"/>
      <c r="J24" s="34"/>
      <c r="K24" s="35"/>
      <c r="L24" s="36"/>
      <c r="M24" s="37"/>
      <c r="N24" s="48"/>
      <c r="O24" s="32"/>
      <c r="P24" s="33"/>
      <c r="Q24" s="33"/>
      <c r="R24" s="33"/>
      <c r="S24" s="34"/>
      <c r="T24" s="34"/>
      <c r="U24" s="35"/>
      <c r="V24" s="103">
        <f>X24*SIN((N24/360)*PI())</f>
        <v>0</v>
      </c>
      <c r="W24" s="37"/>
      <c r="X24" s="48"/>
      <c r="Y24" s="37"/>
      <c r="Z24" s="41"/>
      <c r="AA24" s="112"/>
      <c r="AB24" s="151"/>
      <c r="AC24" s="22"/>
    </row>
    <row r="25" spans="1:29" ht="21" customHeight="1" x14ac:dyDescent="0.3">
      <c r="A25" s="148"/>
      <c r="B25" s="49" t="s">
        <v>6355</v>
      </c>
      <c r="C25" s="31"/>
      <c r="D25" s="48"/>
      <c r="E25" s="36">
        <f>X25*COS((N25/360)*(2*PI()))</f>
        <v>0</v>
      </c>
      <c r="F25" s="36">
        <f>E25*SIN((D25/360)*(2*PI()))</f>
        <v>0</v>
      </c>
      <c r="G25" s="36">
        <f>E25*COS((D25/360)*(2*PI()))</f>
        <v>0</v>
      </c>
      <c r="H25" s="33"/>
      <c r="I25" s="34"/>
      <c r="J25" s="34"/>
      <c r="K25" s="35"/>
      <c r="L25" s="36"/>
      <c r="M25" s="37"/>
      <c r="N25" s="48"/>
      <c r="O25" s="32"/>
      <c r="P25" s="33"/>
      <c r="Q25" s="33"/>
      <c r="R25" s="33"/>
      <c r="S25" s="34"/>
      <c r="T25" s="34"/>
      <c r="U25" s="35"/>
      <c r="V25" s="103">
        <f>X25*SIN((N25/360)*PI())</f>
        <v>0</v>
      </c>
      <c r="W25" s="37"/>
      <c r="X25" s="48"/>
      <c r="Y25" s="37"/>
      <c r="Z25" s="41"/>
      <c r="AA25" s="112"/>
      <c r="AB25" s="151"/>
      <c r="AC25" s="22"/>
    </row>
    <row r="26" spans="1:29" ht="21" customHeight="1" x14ac:dyDescent="0.3">
      <c r="A26" s="148"/>
      <c r="B26" s="49" t="s">
        <v>6356</v>
      </c>
      <c r="C26" s="31"/>
      <c r="D26" s="48"/>
      <c r="E26" s="36">
        <f>X26*COS((N26/360)*(2*PI()))</f>
        <v>0</v>
      </c>
      <c r="F26" s="36">
        <f>E26*SIN((D26/360)*(2*PI()))</f>
        <v>0</v>
      </c>
      <c r="G26" s="36">
        <f>E26*COS((D26/360)*(2*PI()))</f>
        <v>0</v>
      </c>
      <c r="H26" s="33"/>
      <c r="I26" s="34"/>
      <c r="J26" s="34"/>
      <c r="K26" s="35"/>
      <c r="L26" s="36"/>
      <c r="M26" s="37"/>
      <c r="N26" s="48"/>
      <c r="O26" s="32"/>
      <c r="P26" s="33"/>
      <c r="Q26" s="33"/>
      <c r="R26" s="33"/>
      <c r="S26" s="34"/>
      <c r="T26" s="34"/>
      <c r="U26" s="35"/>
      <c r="V26" s="103">
        <f>X26*SIN((N26/360)*PI())</f>
        <v>0</v>
      </c>
      <c r="W26" s="37"/>
      <c r="X26" s="48"/>
      <c r="Y26" s="37"/>
      <c r="Z26" s="41"/>
      <c r="AA26" s="112"/>
      <c r="AB26" s="151"/>
      <c r="AC26" s="22"/>
    </row>
    <row r="27" spans="1:29" ht="21" customHeight="1" x14ac:dyDescent="0.3">
      <c r="A27" s="148"/>
      <c r="B27" s="49" t="s">
        <v>6357</v>
      </c>
      <c r="C27" s="31"/>
      <c r="D27" s="48"/>
      <c r="E27" s="36">
        <f>X27*COS((N27/360)*(2*PI()))</f>
        <v>0</v>
      </c>
      <c r="F27" s="36">
        <f>E27*SIN((D27/360)*(2*PI()))</f>
        <v>0</v>
      </c>
      <c r="G27" s="36">
        <f>E27*COS((D27/360)*(2*PI()))</f>
        <v>0</v>
      </c>
      <c r="H27" s="33"/>
      <c r="I27" s="34"/>
      <c r="J27" s="34"/>
      <c r="K27" s="35"/>
      <c r="L27" s="36"/>
      <c r="M27" s="37"/>
      <c r="N27" s="48"/>
      <c r="O27" s="32"/>
      <c r="P27" s="33"/>
      <c r="Q27" s="33"/>
      <c r="R27" s="33"/>
      <c r="S27" s="34"/>
      <c r="T27" s="34"/>
      <c r="U27" s="35"/>
      <c r="V27" s="103">
        <f>X27*SIN((N27/360)*PI())</f>
        <v>0</v>
      </c>
      <c r="W27" s="37"/>
      <c r="X27" s="48"/>
      <c r="Y27" s="37"/>
      <c r="Z27" s="41"/>
      <c r="AA27" s="112"/>
      <c r="AB27" s="151"/>
      <c r="AC27" s="22"/>
    </row>
    <row r="28" spans="1:29" ht="21" customHeight="1" x14ac:dyDescent="0.3">
      <c r="A28" s="148"/>
      <c r="B28" s="49" t="s">
        <v>6358</v>
      </c>
      <c r="C28" s="31"/>
      <c r="D28" s="48"/>
      <c r="E28" s="36">
        <f>X28*COS((N28/360)*(2*PI()))</f>
        <v>0</v>
      </c>
      <c r="F28" s="36">
        <f>E28*SIN((D28/360)*(2*PI()))</f>
        <v>0</v>
      </c>
      <c r="G28" s="36">
        <f>E28*COS((D28/360)*(2*PI()))</f>
        <v>0</v>
      </c>
      <c r="H28" s="33"/>
      <c r="I28" s="34"/>
      <c r="J28" s="34"/>
      <c r="K28" s="35"/>
      <c r="L28" s="36"/>
      <c r="M28" s="37"/>
      <c r="N28" s="48"/>
      <c r="O28" s="32"/>
      <c r="P28" s="33"/>
      <c r="Q28" s="33"/>
      <c r="R28" s="33"/>
      <c r="S28" s="34"/>
      <c r="T28" s="34"/>
      <c r="U28" s="35"/>
      <c r="V28" s="103">
        <f>X28*SIN((N28/360)*PI())</f>
        <v>0</v>
      </c>
      <c r="W28" s="37"/>
      <c r="X28" s="48"/>
      <c r="Y28" s="37"/>
      <c r="Z28" s="41"/>
      <c r="AA28" s="112"/>
      <c r="AB28" s="151"/>
      <c r="AC28" s="22"/>
    </row>
    <row r="29" spans="1:29" ht="21" customHeight="1" x14ac:dyDescent="0.2">
      <c r="A29" s="148"/>
      <c r="B29" s="142" t="s">
        <v>22</v>
      </c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4"/>
      <c r="AA29" s="113"/>
      <c r="AB29" s="151"/>
      <c r="AC29" s="38"/>
    </row>
    <row r="30" spans="1:29" ht="21" customHeight="1" x14ac:dyDescent="0.2">
      <c r="A30" s="148"/>
      <c r="B30" s="39" t="s">
        <v>23</v>
      </c>
      <c r="C30" s="31"/>
      <c r="D30" s="87" t="str">
        <f>CONCATENATE(I30,"°",IF(LEN(J30)&gt;1,J30,CONCATENATE("0",J30)),"'",ROUND(K30,3),E30)</f>
        <v>40°56'6,505"</v>
      </c>
      <c r="E30" s="32" t="s">
        <v>16</v>
      </c>
      <c r="F30" s="35"/>
      <c r="G30" s="35"/>
      <c r="H30" s="35"/>
      <c r="I30" s="34">
        <f>INT(D32)</f>
        <v>40</v>
      </c>
      <c r="J30" s="34">
        <f>INT((D32-I30)*60)</f>
        <v>56</v>
      </c>
      <c r="K30" s="35">
        <f>((D32-I30)*3600)-(J30*60)</f>
        <v>6.5047550911849612</v>
      </c>
      <c r="L30" s="36"/>
      <c r="M30" s="37"/>
      <c r="N30" s="87" t="str">
        <f>CONCATENATE(S30,"°",IF(LEN(T30)&gt;1,T30,CONCATENATE("0",T30)),"'",ROUND(U30,3),O30)</f>
        <v>16°21'21,005"</v>
      </c>
      <c r="O30" s="32" t="s">
        <v>16</v>
      </c>
      <c r="P30" s="35"/>
      <c r="Q30" s="35"/>
      <c r="R30" s="35"/>
      <c r="S30" s="34">
        <f>INT(N32)</f>
        <v>16</v>
      </c>
      <c r="T30" s="34">
        <f>INT((N32-S30)*60)</f>
        <v>21</v>
      </c>
      <c r="U30" s="35">
        <f>((N32-S30)*3600)-(T30*60)</f>
        <v>21.004521410470488</v>
      </c>
      <c r="V30" s="36"/>
      <c r="W30" s="37"/>
      <c r="X30" s="41">
        <f>X35</f>
        <v>614</v>
      </c>
      <c r="Y30" s="37"/>
      <c r="Z30" s="114"/>
      <c r="AA30" s="114"/>
      <c r="AB30" s="151"/>
    </row>
    <row r="31" spans="1:29" ht="21" customHeight="1" x14ac:dyDescent="0.2">
      <c r="A31" s="148"/>
      <c r="B31" s="39" t="s">
        <v>24</v>
      </c>
      <c r="C31" s="31"/>
      <c r="D31" s="87" t="str">
        <f>CONCATENATE(INT(D32),"°",ROUND((D32-INT(D32))*60,5),"'")</f>
        <v>40°56,10841'</v>
      </c>
      <c r="E31" s="32" t="s">
        <v>16</v>
      </c>
      <c r="F31" s="35"/>
      <c r="G31" s="35"/>
      <c r="H31" s="35"/>
      <c r="I31" s="35"/>
      <c r="J31" s="32"/>
      <c r="K31" s="32"/>
      <c r="L31" s="36"/>
      <c r="M31" s="37"/>
      <c r="N31" s="87" t="str">
        <f>CONCATENATE(INT(N32),"°",ROUND((N32-INT(N32))*60,5),"'")</f>
        <v>16°21,35008'</v>
      </c>
      <c r="O31" s="32"/>
      <c r="P31" s="35"/>
      <c r="Q31" s="35"/>
      <c r="R31" s="35"/>
      <c r="S31" s="35"/>
      <c r="T31" s="32"/>
      <c r="U31" s="32"/>
      <c r="V31" s="36"/>
      <c r="W31" s="37"/>
      <c r="X31" s="41">
        <f>X35</f>
        <v>614</v>
      </c>
      <c r="Y31" s="37"/>
      <c r="Z31" s="114"/>
      <c r="AA31" s="114"/>
      <c r="AB31" s="151"/>
      <c r="AC31" s="38"/>
    </row>
    <row r="32" spans="1:29" ht="21" customHeight="1" x14ac:dyDescent="0.2">
      <c r="A32" s="148"/>
      <c r="B32" s="39" t="s">
        <v>25</v>
      </c>
      <c r="C32" s="31"/>
      <c r="D32" s="88">
        <f>'UTM-&gt;LatLong'!C10</f>
        <v>40.935140209747551</v>
      </c>
      <c r="E32" s="32" t="s">
        <v>16</v>
      </c>
      <c r="F32" s="35"/>
      <c r="G32" s="35"/>
      <c r="H32" s="35"/>
      <c r="I32" s="35"/>
      <c r="J32" s="32"/>
      <c r="K32" s="32"/>
      <c r="L32" s="36"/>
      <c r="M32" s="37"/>
      <c r="N32" s="88">
        <f>'UTM-&gt;LatLong'!C11</f>
        <v>16.355834589280686</v>
      </c>
      <c r="O32" s="32"/>
      <c r="P32" s="35"/>
      <c r="Q32" s="35"/>
      <c r="R32" s="35"/>
      <c r="S32" s="35"/>
      <c r="T32" s="32"/>
      <c r="U32" s="32"/>
      <c r="V32" s="36"/>
      <c r="W32" s="37"/>
      <c r="X32" s="41">
        <f>X35</f>
        <v>614</v>
      </c>
      <c r="Y32" s="37"/>
      <c r="Z32" s="114"/>
      <c r="AA32" s="114"/>
      <c r="AB32" s="151"/>
      <c r="AC32" s="38"/>
    </row>
    <row r="33" spans="1:29" ht="21" hidden="1" customHeight="1" x14ac:dyDescent="0.2">
      <c r="A33" s="148"/>
      <c r="B33" s="39" t="s">
        <v>28</v>
      </c>
      <c r="C33" s="31"/>
      <c r="D33" s="87" t="str">
        <f>CONCATENATE(MID($D$30,1,2),"_",MID($D$30,4,2),"_",MID($D$30,7,2),".",MID($D$30,10,2),"_N")</f>
        <v>40_56_6,.05_N</v>
      </c>
      <c r="E33" s="40"/>
      <c r="F33" s="35"/>
      <c r="G33" s="35"/>
      <c r="H33" s="35"/>
      <c r="I33" s="35"/>
      <c r="J33" s="32"/>
      <c r="K33" s="32"/>
      <c r="L33" s="36"/>
      <c r="M33" s="37"/>
      <c r="N33" s="87" t="str">
        <f>CONCATENATE(MID($N$30,1,2),"_",MID($N$30,4,2),"_",MID($N$30,7,2),".",MID($N$30,10,2),"_E")</f>
        <v>16_21_21.00_E</v>
      </c>
      <c r="O33" s="32"/>
      <c r="P33" s="35"/>
      <c r="Q33" s="35"/>
      <c r="R33" s="35"/>
      <c r="S33" s="35"/>
      <c r="T33" s="32"/>
      <c r="U33" s="32"/>
      <c r="V33" s="36"/>
      <c r="W33" s="37"/>
      <c r="X33" s="41">
        <f>X35</f>
        <v>614</v>
      </c>
      <c r="Y33" s="37"/>
      <c r="Z33" s="114"/>
      <c r="AA33" s="114"/>
      <c r="AB33" s="151"/>
      <c r="AC33" s="38"/>
    </row>
    <row r="34" spans="1:29" ht="21" hidden="1" customHeight="1" x14ac:dyDescent="0.2">
      <c r="A34" s="148"/>
      <c r="B34" s="39" t="s">
        <v>4080</v>
      </c>
      <c r="C34" s="31"/>
      <c r="D34" s="87" t="str">
        <f>SUBSTITUTE(N32,",",".")</f>
        <v>16.3558345892807</v>
      </c>
      <c r="E34" s="40"/>
      <c r="F34" s="91"/>
      <c r="G34" s="91"/>
      <c r="H34" s="91"/>
      <c r="I34" s="91"/>
      <c r="J34" s="91"/>
      <c r="K34" s="91"/>
      <c r="L34" s="92"/>
      <c r="M34" s="93"/>
      <c r="N34" s="87" t="str">
        <f>SUBSTITUTE(D32,",",".")</f>
        <v>40.9351402097476</v>
      </c>
      <c r="O34" s="32"/>
      <c r="P34" s="35"/>
      <c r="Q34" s="35"/>
      <c r="R34" s="35"/>
      <c r="S34" s="35"/>
      <c r="T34" s="32"/>
      <c r="U34" s="32"/>
      <c r="V34" s="36"/>
      <c r="W34" s="37"/>
      <c r="X34" s="41">
        <f>AVERAGEIF(X25:X30,"&lt;&gt;0")</f>
        <v>614</v>
      </c>
      <c r="Y34" s="37"/>
      <c r="Z34" s="114"/>
      <c r="AA34" s="114"/>
      <c r="AB34" s="151"/>
      <c r="AC34" s="38"/>
    </row>
    <row r="35" spans="1:29" ht="21" customHeight="1" x14ac:dyDescent="0.2">
      <c r="A35" s="149"/>
      <c r="B35" s="39" t="str">
        <f>CONCATENATE("COORDINATE UTM ZONA",'LatLong-&gt;UTM'!C18)</f>
        <v>COORDINATE UTM ZONA33</v>
      </c>
      <c r="C35" s="31"/>
      <c r="D35" s="87">
        <f>ROUND(D19+G24+G25+G26+G27+G28,0)</f>
        <v>4532442</v>
      </c>
      <c r="E35" s="32"/>
      <c r="F35" s="35"/>
      <c r="G35" s="35"/>
      <c r="H35" s="35"/>
      <c r="I35" s="35"/>
      <c r="J35" s="32"/>
      <c r="K35" s="32"/>
      <c r="L35" s="36"/>
      <c r="M35" s="37"/>
      <c r="N35" s="87">
        <f>ROUND(N19+F24+F25+F26+F27+F28,0)</f>
        <v>614141</v>
      </c>
      <c r="O35" s="32"/>
      <c r="P35" s="35"/>
      <c r="Q35" s="35"/>
      <c r="R35" s="35"/>
      <c r="S35" s="35"/>
      <c r="T35" s="32"/>
      <c r="U35" s="32"/>
      <c r="V35" s="36"/>
      <c r="W35" s="37"/>
      <c r="X35" s="41">
        <f>ROUND(X16+V24+V25+V26+V27+V28,2)</f>
        <v>614</v>
      </c>
      <c r="Y35" s="37"/>
      <c r="Z35" s="115"/>
      <c r="AA35" s="115"/>
      <c r="AB35" s="152"/>
      <c r="AC35" s="38"/>
    </row>
    <row r="36" spans="1:29" ht="21" customHeight="1" x14ac:dyDescent="0.3">
      <c r="A36" s="145" t="str">
        <f>HYPERLINK(CONCATENATE("http://toolserver.org/~geohack/en/",D33,"_",N33),"Vai alla mappa con GeoHack")</f>
        <v>Vai alla mappa con GeoHack</v>
      </c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22"/>
    </row>
    <row r="37" spans="1:29" ht="21" customHeight="1" x14ac:dyDescent="0.3">
      <c r="A37" s="177" t="s">
        <v>6466</v>
      </c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22"/>
    </row>
    <row r="38" spans="1:29" ht="21" customHeight="1" x14ac:dyDescent="0.3">
      <c r="A38" s="22"/>
      <c r="B38" s="22"/>
      <c r="C38" s="42"/>
      <c r="D38" s="43"/>
      <c r="E38" s="44"/>
      <c r="F38" s="45"/>
      <c r="G38" s="45"/>
      <c r="H38" s="45"/>
      <c r="I38" s="45"/>
      <c r="J38" s="44"/>
      <c r="K38" s="44"/>
      <c r="L38" s="46"/>
      <c r="M38" s="22"/>
      <c r="N38" s="47"/>
      <c r="O38" s="44"/>
      <c r="P38" s="45"/>
      <c r="Q38" s="45"/>
      <c r="R38" s="45"/>
      <c r="S38" s="45"/>
      <c r="T38" s="44"/>
      <c r="U38" s="44"/>
      <c r="V38" s="46"/>
      <c r="W38" s="22"/>
      <c r="X38" s="158"/>
      <c r="Y38" s="159"/>
      <c r="Z38" s="159"/>
      <c r="AA38" s="159"/>
      <c r="AB38" s="160"/>
      <c r="AC38" s="22"/>
    </row>
    <row r="39" spans="1:29" ht="21" hidden="1" customHeight="1" x14ac:dyDescent="0.2">
      <c r="B39" s="132" t="s">
        <v>6492</v>
      </c>
    </row>
    <row r="40" spans="1:29" ht="21" customHeight="1" x14ac:dyDescent="0.2">
      <c r="A40" s="157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</row>
    <row r="42" spans="1:29" ht="21" customHeight="1" x14ac:dyDescent="0.2"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</row>
  </sheetData>
  <sheetProtection password="CCC8" sheet="1" objects="1" scenarios="1" selectLockedCells="1"/>
  <mergeCells count="24">
    <mergeCell ref="H42:AC42"/>
    <mergeCell ref="A40:AB40"/>
    <mergeCell ref="X38:AB38"/>
    <mergeCell ref="AD2:AG2"/>
    <mergeCell ref="A1:AB1"/>
    <mergeCell ref="D4:X4"/>
    <mergeCell ref="D5:X5"/>
    <mergeCell ref="A3:A16"/>
    <mergeCell ref="AB3:AB16"/>
    <mergeCell ref="N2:O2"/>
    <mergeCell ref="A2:M2"/>
    <mergeCell ref="A20:AB20"/>
    <mergeCell ref="A37:AB37"/>
    <mergeCell ref="D3:X3"/>
    <mergeCell ref="B22:X22"/>
    <mergeCell ref="B13:Z13"/>
    <mergeCell ref="AD3:AG3"/>
    <mergeCell ref="AD9:AG9"/>
    <mergeCell ref="AD1:AG1"/>
    <mergeCell ref="B29:Z29"/>
    <mergeCell ref="A36:AB36"/>
    <mergeCell ref="A21:A35"/>
    <mergeCell ref="AB21:AB35"/>
    <mergeCell ref="B21:X21"/>
  </mergeCells>
  <conditionalFormatting sqref="I35:K35 S30:U32 S14:U14 S35:U35 I7:K12 I14:K14 S7:U12 S24:U28 I24:K28 I30:K32">
    <cfRule type="cellIs" dxfId="0" priority="3" operator="greaterThan">
      <formula>59.999999999</formula>
    </cfRule>
  </conditionalFormatting>
  <dataValidations count="1">
    <dataValidation operator="equal" allowBlank="1" showInputMessage="1" showErrorMessage="1" sqref="X2 Z2:AA2"/>
  </dataValidations>
  <pageMargins left="0.7" right="0.7" top="0.75" bottom="0.75" header="0.3" footer="0.3"/>
  <pageSetup paperSize="9" orientation="portrait" r:id="rId1"/>
  <ignoredErrors>
    <ignoredError sqref="AE11:AG14 AE5:AG8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generateKML">
                <anchor moveWithCells="1" sizeWithCells="1">
                  <from>
                    <xdr:col>28</xdr:col>
                    <xdr:colOff>76200</xdr:colOff>
                    <xdr:row>1</xdr:row>
                    <xdr:rowOff>9525</xdr:rowOff>
                  </from>
                  <to>
                    <xdr:col>28</xdr:col>
                    <xdr:colOff>1152525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5" name="Button 20">
              <controlPr defaultSize="0" print="0" autoFill="0" autoPict="0" macro="[0]!SALVANOME" altText="Crea file .XLSM">
                <anchor moveWithCells="1" sizeWithCells="1">
                  <from>
                    <xdr:col>28</xdr:col>
                    <xdr:colOff>76200</xdr:colOff>
                    <xdr:row>5</xdr:row>
                    <xdr:rowOff>219075</xdr:rowOff>
                  </from>
                  <to>
                    <xdr:col>28</xdr:col>
                    <xdr:colOff>1152525</xdr:colOff>
                    <xdr:row>9</xdr:row>
                    <xdr:rowOff>228600</xdr:rowOff>
                  </to>
                </anchor>
              </controlPr>
            </control>
          </mc:Choice>
        </mc:AlternateContent>
      </controls>
    </mc:Choice>
  </mc:AlternateContent>
  <webPublishItems count="1">
    <webPublishItem id="18483" divId="calcolo media gps_18483" sourceType="sheet" destinationFile="C:\Documenti\Dropbox\F  S  P\FSP CATASTO\calcolo media gps.htm"/>
  </webPublishItem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ElencoGruppi!$D$1:$D$22</xm:f>
          </x14:formula1>
          <xm:sqref>A2</xm:sqref>
        </x14:dataValidation>
        <x14:dataValidation type="list" allowBlank="1" showInputMessage="1" showErrorMessage="1">
          <x14:formula1>
            <xm:f>File_details!$B$12:$B$13</xm:f>
          </x14:formula1>
          <xm:sqref>D3:AA3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H16"/>
  <sheetViews>
    <sheetView zoomScale="70" zoomScaleNormal="70" workbookViewId="0">
      <selection activeCell="C12" sqref="C12"/>
    </sheetView>
  </sheetViews>
  <sheetFormatPr defaultRowHeight="12.75" x14ac:dyDescent="0.2"/>
  <cols>
    <col min="1" max="1" width="2.140625" style="102" customWidth="1"/>
    <col min="2" max="2" width="19.7109375" style="102" bestFit="1" customWidth="1"/>
    <col min="3" max="3" width="42.42578125" style="102" bestFit="1" customWidth="1"/>
    <col min="4" max="4" width="2.140625" style="102" bestFit="1" customWidth="1"/>
    <col min="5" max="7" width="160.28515625" style="102" bestFit="1" customWidth="1"/>
    <col min="8" max="8" width="127.7109375" style="102" bestFit="1" customWidth="1"/>
    <col min="9" max="16384" width="9.140625" style="102"/>
  </cols>
  <sheetData>
    <row r="1" spans="2:8" ht="372" customHeight="1" x14ac:dyDescent="0.2">
      <c r="B1" s="1" t="s">
        <v>8</v>
      </c>
      <c r="C1" s="97" t="s">
        <v>1</v>
      </c>
      <c r="E1" s="97" t="str">
        <f>CONCATENATE(C11,"&lt;table width=400  bgcolor=""00CCFF""&gt;
&lt;tr&gt;&lt;td bgcolor=""#00FFFF"" align=center&gt;&lt;b&gt;Tipologia Cavità&lt;/td&gt;&lt;td width=270 bgcolor=""#FFFFFF"" 
align=left&gt;"&amp;calcolomedia!D3&amp;"&lt;/td&gt;&lt;/tr&gt;
&lt;tr&gt;&lt;td bgcolor=""#00FFFF"" align=center&gt;&lt;b&gt;N° Catastale&lt;/td&gt;&lt;td width=270 bgcolor=""#FFFFFF"" align=left&gt;"&amp;calcolomedia!D4&amp;"&lt;/td&gt;&lt;/tr&gt;
&lt;tr&gt;&lt;td bgcolor=""#00FFFF"" align=center&gt;&lt;b&gt;Nome Cavità&lt;/td&gt;&lt;td width=270 bgcolor=""#FFFFFF"" align=left&gt;"&amp;calcolomedia!D5&amp;"&lt;/td&gt;&lt;/tr&gt;
&lt;tr&gt;&lt;td bgcolor=""#00FFFF"" align=center&gt;&lt;b&gt;Gruppo&lt;/td&gt;&lt;td width=270 bgcolor=""#FFFFFF"" align=left&gt;"&amp;calcolomedia!A2&amp;"&lt;/td&gt;&lt;/tr&gt;
&lt;tr&gt;&lt;td bgcolor=""#00FFFF"" align=center&gt;&lt;b&gt;Data lettura GPS&lt;/td&gt;&lt;td bgcolor=""#FFFFFF"" align=left&gt;"&amp;TEXT(calcolomedia!X2,"gg/mm/aaaa")&amp;"&lt;/td&gt;&lt;/tr&gt;
&lt;tr&gt;&lt;td bgcolor=""#00FFFF"" align=center&gt;&lt;b&gt;Lat. NORD media&lt;/td&gt;&lt;td width=270 bgcolor=""#FFFFFF"" 
align=left&gt;"&amp;calcolomedia!D15&amp;"&lt;/td&gt;&lt;/tr&gt;
&lt;tr&gt;&lt;td bgcolor=""#00FFFF"" align=center&gt;&lt;b&gt;Long. EST media&lt;/td&gt;&lt;td width=270 bgcolor=""#FFFFFF"" 
align=left&gt;"&amp;calcolomedia!N15&amp;"&lt;/td&gt;&lt;/tr&gt;
&lt;tr&gt;&lt;td bgcolor=""#00FFFF"" align=center&gt;&lt;b&gt;Quota media&lt;/td&gt;&lt;td width=270 bgcolor=""#FFFFFF"" align=left&gt;"&amp;calcolomedia!X14&amp;"&lt;/td&gt;&lt;/tr&gt;
&lt;/table&gt;
&lt;p&gt;&lt;/p&gt;&lt;table bgcolor=""00CCFF""&gt;&lt;tr bgcolor=""#00FFFF""&gt;&lt;td width=120 align=center&gt;&lt;b&gt;Lat. NORD&lt;/b&gt;&lt;/td&gt;&lt;td width=120 
align=center&gt;&lt;b&gt;Long. EST&lt;/b&gt;&lt;/td&gt;&lt;td width=60 align=center&gt;&lt;b&gt;Quota&lt;/b&gt;&lt;/td&gt;&lt;/tr&gt;")</f>
        <v>&lt;table bgcolor="#FFFFFF"&gt;
&lt;tr bgcolor="#FFFFFF"&gt;
&lt;td width=150 align=center&gt;&lt;img src="http://www.fspuglia.it/loghi/Unione_Europea_Logo.jpg"&gt;&lt;/td&gt;
&lt;td width=150 align=center&gt;&lt;img src="http://www.fspuglia.it/loghi/REgione_Puglia_Logo.jpg"&gt;&lt;/td&gt;
&lt;td width=150 align=center&gt;&lt;img src="http://www.fspuglia.it/loghi/Fsp_Logo.jpg"&gt;&lt;/td&gt;&lt;/tr&gt;
&lt;/table&gt;
&lt;table width=400  bgcolor="#00CC00"&gt;&lt;tr bgcolor="#CCFF99"&gt;&lt;td align=center&gt;&lt;b&gt;&lt;p&gt;Progetto Catasto delle grotte e 
delle cavità artificiali&lt;p&gt;Codice MIRWEB C.P.FE4.400038 - CUP B39E10005710004
&lt;/td&gt;&lt;/tr&gt;&lt;/table&gt; &lt;p&gt;&lt;/p&gt;&lt;table width=400  bgcolor="00CCFF"&gt;
&lt;tr&gt;&lt;td bgcolor="#00FFFF" align=center&gt;&lt;b&gt;Tipologia Cavità&lt;/td&gt;&lt;td width=270 bgcolor="#FFFFFF" 
align=left&gt;Cavità Naturale&lt;/td&gt;&lt;/tr&gt;
&lt;tr&gt;&lt;td bgcolor="#00FFFF" align=center&gt;&lt;b&gt;N° Catastale&lt;/td&gt;&lt;td width=270 bgcolor="#FFFFFF" align=left&gt;31&lt;/td&gt;&lt;/tr&gt;
&lt;tr&gt;&lt;td bgcolor="#00FFFF" align=center&gt;&lt;b&gt;Nome Cavità&lt;/td&gt;&lt;td width=270 bgcolor="#FFFFFF" align=left&gt;Grave di  Faraualla&lt;/td&gt;&lt;/tr&gt;
&lt;tr&gt;&lt;td bgcolor="#00FFFF" align=center&gt;&lt;b&gt;Gruppo&lt;/td&gt;&lt;td width=270 bgcolor="#FFFFFF" align=left&gt;CARS - CENTRO ALTAMURANO RICERCHE SPELEOLOGICHE&lt;/td&gt;&lt;/tr&gt;
&lt;tr&gt;&lt;td bgcolor="#00FFFF" align=center&gt;&lt;b&gt;Data lettura GPS&lt;/td&gt;&lt;td bgcolor="#FFFFFF" align=left&gt;09/07/2011&lt;/td&gt;&lt;/tr&gt;
&lt;tr&gt;&lt;td bgcolor="#00FFFF" align=center&gt;&lt;b&gt;Lat. NORD media&lt;/td&gt;&lt;td width=270 bgcolor="#FFFFFF" 
align=left&gt;40°56,10867'&lt;/td&gt;&lt;/tr&gt;
&lt;tr&gt;&lt;td bgcolor="#00FFFF" align=center&gt;&lt;b&gt;Long. EST media&lt;/td&gt;&lt;td width=270 bgcolor="#FFFFFF" 
align=left&gt;16°21,35'&lt;/td&gt;&lt;/tr&gt;
&lt;tr&gt;&lt;td bgcolor="#00FFFF" align=center&gt;&lt;b&gt;Quota media&lt;/td&gt;&lt;td width=270 bgcolor="#FFFFFF" align=left&gt;614&lt;/td&gt;&lt;/tr&gt;
&lt;/table&gt;
&lt;p&gt;&lt;/p&gt;&lt;table bgcolor="00CCFF"&gt;&lt;tr bgcolor="#00FFFF"&gt;&lt;td width=120 align=center&gt;&lt;b&gt;Lat. NORD&lt;/b&gt;&lt;/td&gt;&lt;td width=120 
align=center&gt;&lt;b&gt;Long. EST&lt;/b&gt;&lt;/td&gt;&lt;td width=60 align=center&gt;&lt;b&gt;Quota&lt;/b&gt;&lt;/td&gt;&lt;/tr&gt;</v>
      </c>
      <c r="F1" s="102" t="str">
        <f>CONCATENATE(E1,E2)</f>
        <v>&lt;table bgcolor="#FFFFFF"&gt;
&lt;tr bgcolor="#FFFFFF"&gt;
&lt;td width=150 align=center&gt;&lt;img src="http://www.fspuglia.it/loghi/Unione_Europea_Logo.jpg"&gt;&lt;/td&gt;
&lt;td width=150 align=center&gt;&lt;img src="http://www.fspuglia.it/loghi/REgione_Puglia_Logo.jpg"&gt;&lt;/td&gt;
&lt;td width=150 align=center&gt;&lt;img src="http://www.fspuglia.it/loghi/Fsp_Logo.jpg"&gt;&lt;/td&gt;&lt;/tr&gt;
&lt;/table&gt;
&lt;table width=400  bgcolor="#00CC00"&gt;&lt;tr bgcolor="#CCFF99"&gt;&lt;td align=center&gt;&lt;b&gt;&lt;p&gt;Progetto Catasto delle grotte e 
delle cavità artificiali&lt;p&gt;Codice MIRWEB C.P.FE4.400038 - CUP B39E10005710004
&lt;/td&gt;&lt;/tr&gt;&lt;/table&gt; &lt;p&gt;&lt;/p&gt;&lt;table width=400  bgcolor="00CCFF"&gt;
&lt;tr&gt;&lt;td bgcolor="#00FFFF" align=center&gt;&lt;b&gt;Tipologia Cavità&lt;/td&gt;&lt;td width=270 bgcolor="#FFFFFF" 
align=left&gt;Cavità Naturale&lt;/td&gt;&lt;/tr&gt;
&lt;tr&gt;&lt;td bgcolor="#00FFFF" align=center&gt;&lt;b&gt;N° Catastale&lt;/td&gt;&lt;td width=270 bgcolor="#FFFFFF" align=left&gt;31&lt;/td&gt;&lt;/tr&gt;
&lt;tr&gt;&lt;td bgcolor="#00FFFF" align=center&gt;&lt;b&gt;Nome Cavità&lt;/td&gt;&lt;td width=270 bgcolor="#FFFFFF" align=left&gt;Grave di  Faraualla&lt;/td&gt;&lt;/tr&gt;
&lt;tr&gt;&lt;td bgcolor="#00FFFF" align=center&gt;&lt;b&gt;Gruppo&lt;/td&gt;&lt;td width=270 bgcolor="#FFFFFF" align=left&gt;CARS - CENTRO ALTAMURANO RICERCHE SPELEOLOGICHE&lt;/td&gt;&lt;/tr&gt;
&lt;tr&gt;&lt;td bgcolor="#00FFFF" align=center&gt;&lt;b&gt;Data lettura GPS&lt;/td&gt;&lt;td bgcolor="#FFFFFF" align=left&gt;09/07/2011&lt;/td&gt;&lt;/tr&gt;
&lt;tr&gt;&lt;td bgcolor="#00FFFF" align=center&gt;&lt;b&gt;Lat. NORD media&lt;/td&gt;&lt;td width=270 bgcolor="#FFFFFF" 
align=left&gt;40°56,10867'&lt;/td&gt;&lt;/tr&gt;
&lt;tr&gt;&lt;td bgcolor="#00FFFF" align=center&gt;&lt;b&gt;Long. EST media&lt;/td&gt;&lt;td width=270 bgcolor="#FFFFFF" 
align=left&gt;16°21,35'&lt;/td&gt;&lt;/tr&gt;
&lt;tr&gt;&lt;td bgcolor="#00FFFF" align=center&gt;&lt;b&gt;Quota media&lt;/td&gt;&lt;td width=270 bgcolor="#FFFFFF" align=left&gt;614&lt;/td&gt;&lt;/tr&gt;
&lt;/table&gt;
&lt;p&gt;&lt;/p&gt;&lt;table bgcolor="00CCFF"&gt;&lt;tr bgcolor="#00FFFF"&gt;&lt;td width=120 align=center&gt;&lt;b&gt;Lat. NORD&lt;/b&gt;&lt;/td&gt;&lt;td width=120 
align=center&gt;&lt;b&gt;Long. EST&lt;/b&gt;&lt;/td&gt;&lt;td width=60 align=center&gt;&lt;b&gt;Quota&lt;/b&gt;&lt;/td&gt;&lt;/tr&gt;&lt;tr bgcolor="#FFFFFF"&gt;&lt;td width=120 align=center&gt;40°56,109'&lt;/td&gt;&lt;td width=120 align=center&gt;16°21,350'&lt;/td&gt;&lt;td width=60 align=center&gt;611&lt;/td&gt;&lt;/tr&gt;&lt;/td&gt;&lt;/tr&gt;</v>
      </c>
      <c r="G1" s="102" t="str">
        <f>CONCATENATE(C11,"&lt;table width=400  bgcolor=""00CCFF""&gt;
&lt;tr&gt;&lt;td bgcolor=""#00FFFF"" align=center&gt;&lt;b&gt;Tipologia Cavità&lt;/td&gt;&lt;td width=270 bgcolor=""#FFFFFF"" 
align=left&gt;"&amp;calcolomedia!D3&amp;"&lt;/td&gt;&lt;/tr&gt;
&lt;tr&gt;&lt;td bgcolor=""#00FFFF"" align=center&gt;&lt;b&gt;N° Catastale&lt;/td&gt;&lt;td width=270 bgcolor=""#FFFFFF"" align=left&gt;"&amp;calcolomedia!D4&amp;"&lt;/td&gt;&lt;/tr&gt;
&lt;tr&gt;&lt;td bgcolor=""#00FFFF"" align=center&gt;&lt;b&gt;Nome Cavità&lt;/td&gt;&lt;td width=270 bgcolor=""#FFFFFF"" align=left&gt;"&amp;calcolomedia!D5&amp;"&lt;/td&gt;&lt;/tr&gt;
&lt;tr&gt;&lt;td bgcolor=""#00FFFF"" align=center&gt;&lt;b&gt;Gruppo&lt;/td&gt;&lt;td width=270 bgcolor=""#FFFFFF"" align=left&gt;"&amp;calcolomedia!A2&amp;"&lt;/td&gt;&lt;/tr&gt;
&lt;tr&gt;&lt;td bgcolor=""#00FFFF"" align=center&gt;&lt;b&gt;Data lettura GPS&lt;/td&gt;&lt;td bgcolor=""#FFFFFF"" align=left&gt;"&amp;TEXT(calcolomedia!X2,"gg/mm/aaaa")&amp;"&lt;/td&gt;&lt;/tr&gt;
&lt;tr&gt;&lt;td bgcolor=""#00FFFF"" align=center&gt;&lt;b&gt;Lat. NORD Ingresso&lt;/td&gt;&lt;td width=270 bgcolor=""#FFFFFF"" 
align=left&gt;"&amp;calcolomedia!D31&amp;"&lt;/td&gt;&lt;/tr&gt;
&lt;tr&gt;&lt;td bgcolor=""#00FFFF"" align=center&gt;&lt;b&gt;Long. EST Ingresso&lt;/td&gt;&lt;td width=270 bgcolor=""#FFFFFF"" 
align=left&gt;"&amp;calcolomedia!N31&amp;"&lt;/td&gt;&lt;/tr&gt;
&lt;tr&gt;&lt;td bgcolor=""#00FFFF"" align=center&gt;&lt;b&gt;Quota Ingresso&lt;/td&gt;&lt;td width=270 bgcolor=""#FFFFFF"" align=left&gt;"&amp;calcolomedia!X31&amp;"&lt;/td&gt;&lt;/tr&gt;
&lt;/table&gt;
&lt;p&gt;&lt;/p&gt;&lt;table bgcolor=""00CCFF""&gt;&lt;tr bgcolor=""#00FFFF""&gt;&lt;td width=120 align=center&gt;&lt;b&gt;Bussola [°]&lt;/b&gt;&lt;/td&gt;&lt;td width=120 
align=center&gt;&lt;b&gt;Inclinazione [°]&lt;/b&gt;&lt;/td&gt;&lt;td width=120 align=center&gt;&lt;b&gt;Distanza [m]&lt;/b&gt;&lt;/td&gt;&lt;/tr&gt;")</f>
        <v>&lt;table bgcolor="#FFFFFF"&gt;
&lt;tr bgcolor="#FFFFFF"&gt;
&lt;td width=150 align=center&gt;&lt;img src="http://www.fspuglia.it/loghi/Unione_Europea_Logo.jpg"&gt;&lt;/td&gt;
&lt;td width=150 align=center&gt;&lt;img src="http://www.fspuglia.it/loghi/REgione_Puglia_Logo.jpg"&gt;&lt;/td&gt;
&lt;td width=150 align=center&gt;&lt;img src="http://www.fspuglia.it/loghi/Fsp_Logo.jpg"&gt;&lt;/td&gt;&lt;/tr&gt;
&lt;/table&gt;
&lt;table width=400  bgcolor="#00CC00"&gt;&lt;tr bgcolor="#CCFF99"&gt;&lt;td align=center&gt;&lt;b&gt;&lt;p&gt;Progetto Catasto delle grotte e 
delle cavità artificiali&lt;p&gt;Codice MIRWEB C.P.FE4.400038 - CUP B39E10005710004
&lt;/td&gt;&lt;/tr&gt;&lt;/table&gt; &lt;p&gt;&lt;/p&gt;&lt;table width=400  bgcolor="00CCFF"&gt;
&lt;tr&gt;&lt;td bgcolor="#00FFFF" align=center&gt;&lt;b&gt;Tipologia Cavità&lt;/td&gt;&lt;td width=270 bgcolor="#FFFFFF" 
align=left&gt;Cavità Naturale&lt;/td&gt;&lt;/tr&gt;
&lt;tr&gt;&lt;td bgcolor="#00FFFF" align=center&gt;&lt;b&gt;N° Catastale&lt;/td&gt;&lt;td width=270 bgcolor="#FFFFFF" align=left&gt;31&lt;/td&gt;&lt;/tr&gt;
&lt;tr&gt;&lt;td bgcolor="#00FFFF" align=center&gt;&lt;b&gt;Nome Cavità&lt;/td&gt;&lt;td width=270 bgcolor="#FFFFFF" align=left&gt;Grave di  Faraualla&lt;/td&gt;&lt;/tr&gt;
&lt;tr&gt;&lt;td bgcolor="#00FFFF" align=center&gt;&lt;b&gt;Gruppo&lt;/td&gt;&lt;td width=270 bgcolor="#FFFFFF" align=left&gt;CARS - CENTRO ALTAMURANO RICERCHE SPELEOLOGICHE&lt;/td&gt;&lt;/tr&gt;
&lt;tr&gt;&lt;td bgcolor="#00FFFF" align=center&gt;&lt;b&gt;Data lettura GPS&lt;/td&gt;&lt;td bgcolor="#FFFFFF" align=left&gt;09/07/2011&lt;/td&gt;&lt;/tr&gt;
&lt;tr&gt;&lt;td bgcolor="#00FFFF" align=center&gt;&lt;b&gt;Lat. NORD Ingresso&lt;/td&gt;&lt;td width=270 bgcolor="#FFFFFF" 
align=left&gt;40°56,10841'&lt;/td&gt;&lt;/tr&gt;
&lt;tr&gt;&lt;td bgcolor="#00FFFF" align=center&gt;&lt;b&gt;Long. EST Ingresso&lt;/td&gt;&lt;td width=270 bgcolor="#FFFFFF" 
align=left&gt;16°21,35008'&lt;/td&gt;&lt;/tr&gt;
&lt;tr&gt;&lt;td bgcolor="#00FFFF" align=center&gt;&lt;b&gt;Quota Ingresso&lt;/td&gt;&lt;td width=270 bgcolor="#FFFFFF" align=left&gt;614&lt;/td&gt;&lt;/tr&gt;
&lt;/table&gt;
&lt;p&gt;&lt;/p&gt;&lt;table bgcolor="00CCFF"&gt;&lt;tr bgcolor="#00FFFF"&gt;&lt;td width=120 align=center&gt;&lt;b&gt;Bussola [°]&lt;/b&gt;&lt;/td&gt;&lt;td width=120 
align=center&gt;&lt;b&gt;Inclinazione [°]&lt;/b&gt;&lt;/td&gt;&lt;td width=120 align=center&gt;&lt;b&gt;Distanza [m]&lt;/b&gt;&lt;/td&gt;&lt;/tr&gt;</v>
      </c>
      <c r="H1" s="102" t="str">
        <f>CONCATENATE(G1,G2)</f>
        <v>&lt;table bgcolor="#FFFFFF"&gt;
&lt;tr bgcolor="#FFFFFF"&gt;
&lt;td width=150 align=center&gt;&lt;img src="http://www.fspuglia.it/loghi/Unione_Europea_Logo.jpg"&gt;&lt;/td&gt;
&lt;td width=150 align=center&gt;&lt;img src="http://www.fspuglia.it/loghi/REgione_Puglia_Logo.jpg"&gt;&lt;/td&gt;
&lt;td width=150 align=center&gt;&lt;img src="http://www.fspuglia.it/loghi/Fsp_Logo.jpg"&gt;&lt;/td&gt;&lt;/tr&gt;
&lt;/table&gt;
&lt;table width=400  bgcolor="#00CC00"&gt;&lt;tr bgcolor="#CCFF99"&gt;&lt;td align=center&gt;&lt;b&gt;&lt;p&gt;Progetto Catasto delle grotte e 
delle cavità artificiali&lt;p&gt;Codice MIRWEB C.P.FE4.400038 - CUP B39E10005710004
&lt;/td&gt;&lt;/tr&gt;&lt;/table&gt; &lt;p&gt;&lt;/p&gt;&lt;table width=400  bgcolor="00CCFF"&gt;
&lt;tr&gt;&lt;td bgcolor="#00FFFF" align=center&gt;&lt;b&gt;Tipologia Cavità&lt;/td&gt;&lt;td width=270 bgcolor="#FFFFFF" 
align=left&gt;Cavità Naturale&lt;/td&gt;&lt;/tr&gt;
&lt;tr&gt;&lt;td bgcolor="#00FFFF" align=center&gt;&lt;b&gt;N° Catastale&lt;/td&gt;&lt;td width=270 bgcolor="#FFFFFF" align=left&gt;31&lt;/td&gt;&lt;/tr&gt;
&lt;tr&gt;&lt;td bgcolor="#00FFFF" align=center&gt;&lt;b&gt;Nome Cavità&lt;/td&gt;&lt;td width=270 bgcolor="#FFFFFF" align=left&gt;Grave di  Faraualla&lt;/td&gt;&lt;/tr&gt;
&lt;tr&gt;&lt;td bgcolor="#00FFFF" align=center&gt;&lt;b&gt;Gruppo&lt;/td&gt;&lt;td width=270 bgcolor="#FFFFFF" align=left&gt;CARS - CENTRO ALTAMURANO RICERCHE SPELEOLOGICHE&lt;/td&gt;&lt;/tr&gt;
&lt;tr&gt;&lt;td bgcolor="#00FFFF" align=center&gt;&lt;b&gt;Data lettura GPS&lt;/td&gt;&lt;td bgcolor="#FFFFFF" align=left&gt;09/07/2011&lt;/td&gt;&lt;/tr&gt;
&lt;tr&gt;&lt;td bgcolor="#00FFFF" align=center&gt;&lt;b&gt;Lat. NORD Ingresso&lt;/td&gt;&lt;td width=270 bgcolor="#FFFFFF" 
align=left&gt;40°56,10841'&lt;/td&gt;&lt;/tr&gt;
&lt;tr&gt;&lt;td bgcolor="#00FFFF" align=center&gt;&lt;b&gt;Long. EST Ingresso&lt;/td&gt;&lt;td width=270 bgcolor="#FFFFFF" 
align=left&gt;16°21,35008'&lt;/td&gt;&lt;/tr&gt;
&lt;tr&gt;&lt;td bgcolor="#00FFFF" align=center&gt;&lt;b&gt;Quota Ingresso&lt;/td&gt;&lt;td width=270 bgcolor="#FFFFFF" align=left&gt;614&lt;/td&gt;&lt;/tr&gt;
&lt;/table&gt;
&lt;p&gt;&lt;/p&gt;&lt;table bgcolor="00CCFF"&gt;&lt;tr bgcolor="#00FFFF"&gt;&lt;td width=120 align=center&gt;&lt;b&gt;Bussola [°]&lt;/b&gt;&lt;/td&gt;&lt;td width=120 
align=center&gt;&lt;b&gt;Inclinazione [°]&lt;/b&gt;&lt;/td&gt;&lt;td width=120 align=center&gt;&lt;b&gt;Distanza [m]&lt;/b&gt;&lt;/td&gt;&lt;/tr&gt;&lt;tr bgcolor="#FFFFFF"&gt;&lt;td width=120 align=center&gt;&lt;/td&gt;&lt;td width=120 align=center&gt;&lt;/td&gt;&lt;td width=60 align=center&gt;&lt;/td&gt;&lt;/tr&gt;&lt;/td&gt;&lt;/tr&gt;</v>
      </c>
    </row>
    <row r="2" spans="2:8" ht="382.5" x14ac:dyDescent="0.2">
      <c r="B2" s="1" t="s">
        <v>9</v>
      </c>
      <c r="C2" s="102" t="s">
        <v>7</v>
      </c>
      <c r="E2" s="102" t="str">
        <f>CONCATENATE("&lt;tr bgcolor=""#FFFFFF""&gt;&lt;td width=120 align=center&gt;",calcolomedia!D7,"&lt;/td&gt;&lt;td width=120 align=center&gt;",calcolomedia!N7,"&lt;/td&gt;&lt;td width=60 align=center&gt;",calcolomedia!X7,"&lt;/td&gt;&lt;/tr&gt;&lt;/td&gt;&lt;/tr&gt;")</f>
        <v>&lt;tr bgcolor="#FFFFFF"&gt;&lt;td width=120 align=center&gt;40°56,109'&lt;/td&gt;&lt;td width=120 align=center&gt;16°21,350'&lt;/td&gt;&lt;td width=60 align=center&gt;611&lt;/td&gt;&lt;/tr&gt;&lt;/td&gt;&lt;/tr&gt;</v>
      </c>
      <c r="F2" s="102" t="str">
        <f>CONCATENATE(E1,E2,E3)</f>
        <v>&lt;table bgcolor="#FFFFFF"&gt;
&lt;tr bgcolor="#FFFFFF"&gt;
&lt;td width=150 align=center&gt;&lt;img src="http://www.fspuglia.it/loghi/Unione_Europea_Logo.jpg"&gt;&lt;/td&gt;
&lt;td width=150 align=center&gt;&lt;img src="http://www.fspuglia.it/loghi/REgione_Puglia_Logo.jpg"&gt;&lt;/td&gt;
&lt;td width=150 align=center&gt;&lt;img src="http://www.fspuglia.it/loghi/Fsp_Logo.jpg"&gt;&lt;/td&gt;&lt;/tr&gt;
&lt;/table&gt;
&lt;table width=400  bgcolor="#00CC00"&gt;&lt;tr bgcolor="#CCFF99"&gt;&lt;td align=center&gt;&lt;b&gt;&lt;p&gt;Progetto Catasto delle grotte e 
delle cavità artificiali&lt;p&gt;Codice MIRWEB C.P.FE4.400038 - CUP B39E10005710004
&lt;/td&gt;&lt;/tr&gt;&lt;/table&gt; &lt;p&gt;&lt;/p&gt;&lt;table width=400  bgcolor="00CCFF"&gt;
&lt;tr&gt;&lt;td bgcolor="#00FFFF" align=center&gt;&lt;b&gt;Tipologia Cavità&lt;/td&gt;&lt;td width=270 bgcolor="#FFFFFF" 
align=left&gt;Cavità Naturale&lt;/td&gt;&lt;/tr&gt;
&lt;tr&gt;&lt;td bgcolor="#00FFFF" align=center&gt;&lt;b&gt;N° Catastale&lt;/td&gt;&lt;td width=270 bgcolor="#FFFFFF" align=left&gt;31&lt;/td&gt;&lt;/tr&gt;
&lt;tr&gt;&lt;td bgcolor="#00FFFF" align=center&gt;&lt;b&gt;Nome Cavità&lt;/td&gt;&lt;td width=270 bgcolor="#FFFFFF" align=left&gt;Grave di  Faraualla&lt;/td&gt;&lt;/tr&gt;
&lt;tr&gt;&lt;td bgcolor="#00FFFF" align=center&gt;&lt;b&gt;Gruppo&lt;/td&gt;&lt;td width=270 bgcolor="#FFFFFF" align=left&gt;CARS - CENTRO ALTAMURANO RICERCHE SPELEOLOGICHE&lt;/td&gt;&lt;/tr&gt;
&lt;tr&gt;&lt;td bgcolor="#00FFFF" align=center&gt;&lt;b&gt;Data lettura GPS&lt;/td&gt;&lt;td bgcolor="#FFFFFF" align=left&gt;09/07/2011&lt;/td&gt;&lt;/tr&gt;
&lt;tr&gt;&lt;td bgcolor="#00FFFF" align=center&gt;&lt;b&gt;Lat. NORD media&lt;/td&gt;&lt;td width=270 bgcolor="#FFFFFF" 
align=left&gt;40°56,10867'&lt;/td&gt;&lt;/tr&gt;
&lt;tr&gt;&lt;td bgcolor="#00FFFF" align=center&gt;&lt;b&gt;Long. EST media&lt;/td&gt;&lt;td width=270 bgcolor="#FFFFFF" 
align=left&gt;16°21,35'&lt;/td&gt;&lt;/tr&gt;
&lt;tr&gt;&lt;td bgcolor="#00FFFF" align=center&gt;&lt;b&gt;Quota media&lt;/td&gt;&lt;td width=270 bgcolor="#FFFFFF" align=left&gt;614&lt;/td&gt;&lt;/tr&gt;
&lt;/table&gt;
&lt;p&gt;&lt;/p&gt;&lt;table bgcolor="00CCFF"&gt;&lt;tr bgcolor="#00FFFF"&gt;&lt;td width=120 align=center&gt;&lt;b&gt;Lat. NORD&lt;/b&gt;&lt;/td&gt;&lt;td width=120 
align=center&gt;&lt;b&gt;Long. EST&lt;/b&gt;&lt;/td&gt;&lt;td width=60 align=center&gt;&lt;b&gt;Quota&lt;/b&gt;&lt;/td&gt;&lt;/tr&gt;&lt;tr bgcolor="#FFFFFF"&gt;&lt;td width=120 align=center&gt;40°56,109'&lt;/td&gt;&lt;td width=120 align=center&gt;16°21,350'&lt;/td&gt;&lt;td width=60 align=center&gt;611&lt;/td&gt;&lt;/tr&gt;&lt;/td&gt;&lt;/tr&gt;&lt;tr bgcolor="#FFFFFF"&gt;&lt;td width=120 align=center&gt;40°56,108'&lt;/td&gt;&lt;td width=120 align=center&gt;16°21,350'&lt;/td&gt;&lt;td width=60 align=center&gt;614&lt;/td&gt;&lt;/tr&gt;&lt;/td&gt;&lt;/tr&gt;</v>
      </c>
      <c r="G2" s="97" t="str">
        <f>CONCATENATE("&lt;tr bgcolor=""#FFFFFF""&gt;&lt;td width=120 align=center&gt;",calcolomedia!D24,"&lt;/td&gt;&lt;td width=120 align=center&gt;",calcolomedia!N24,"&lt;/td&gt;&lt;td width=60 align=center&gt;",calcolomedia!X24,"&lt;/td&gt;&lt;/tr&gt;&lt;/td&gt;&lt;/tr&gt;")</f>
        <v>&lt;tr bgcolor="#FFFFFF"&gt;&lt;td width=120 align=center&gt;&lt;/td&gt;&lt;td width=120 align=center&gt;&lt;/td&gt;&lt;td width=60 align=center&gt;&lt;/td&gt;&lt;/tr&gt;&lt;/td&gt;&lt;/tr&gt;</v>
      </c>
      <c r="H2" s="102" t="str">
        <f>CONCATENATE(G1,G2,G3)</f>
        <v>&lt;table bgcolor="#FFFFFF"&gt;
&lt;tr bgcolor="#FFFFFF"&gt;
&lt;td width=150 align=center&gt;&lt;img src="http://www.fspuglia.it/loghi/Unione_Europea_Logo.jpg"&gt;&lt;/td&gt;
&lt;td width=150 align=center&gt;&lt;img src="http://www.fspuglia.it/loghi/REgione_Puglia_Logo.jpg"&gt;&lt;/td&gt;
&lt;td width=150 align=center&gt;&lt;img src="http://www.fspuglia.it/loghi/Fsp_Logo.jpg"&gt;&lt;/td&gt;&lt;/tr&gt;
&lt;/table&gt;
&lt;table width=400  bgcolor="#00CC00"&gt;&lt;tr bgcolor="#CCFF99"&gt;&lt;td align=center&gt;&lt;b&gt;&lt;p&gt;Progetto Catasto delle grotte e 
delle cavità artificiali&lt;p&gt;Codice MIRWEB C.P.FE4.400038 - CUP B39E10005710004
&lt;/td&gt;&lt;/tr&gt;&lt;/table&gt; &lt;p&gt;&lt;/p&gt;&lt;table width=400  bgcolor="00CCFF"&gt;
&lt;tr&gt;&lt;td bgcolor="#00FFFF" align=center&gt;&lt;b&gt;Tipologia Cavità&lt;/td&gt;&lt;td width=270 bgcolor="#FFFFFF" 
align=left&gt;Cavità Naturale&lt;/td&gt;&lt;/tr&gt;
&lt;tr&gt;&lt;td bgcolor="#00FFFF" align=center&gt;&lt;b&gt;N° Catastale&lt;/td&gt;&lt;td width=270 bgcolor="#FFFFFF" align=left&gt;31&lt;/td&gt;&lt;/tr&gt;
&lt;tr&gt;&lt;td bgcolor="#00FFFF" align=center&gt;&lt;b&gt;Nome Cavità&lt;/td&gt;&lt;td width=270 bgcolor="#FFFFFF" align=left&gt;Grave di  Faraualla&lt;/td&gt;&lt;/tr&gt;
&lt;tr&gt;&lt;td bgcolor="#00FFFF" align=center&gt;&lt;b&gt;Gruppo&lt;/td&gt;&lt;td width=270 bgcolor="#FFFFFF" align=left&gt;CARS - CENTRO ALTAMURANO RICERCHE SPELEOLOGICHE&lt;/td&gt;&lt;/tr&gt;
&lt;tr&gt;&lt;td bgcolor="#00FFFF" align=center&gt;&lt;b&gt;Data lettura GPS&lt;/td&gt;&lt;td bgcolor="#FFFFFF" align=left&gt;09/07/2011&lt;/td&gt;&lt;/tr&gt;
&lt;tr&gt;&lt;td bgcolor="#00FFFF" align=center&gt;&lt;b&gt;Lat. NORD Ingresso&lt;/td&gt;&lt;td width=270 bgcolor="#FFFFFF" 
align=left&gt;40°56,10841'&lt;/td&gt;&lt;/tr&gt;
&lt;tr&gt;&lt;td bgcolor="#00FFFF" align=center&gt;&lt;b&gt;Long. EST Ingresso&lt;/td&gt;&lt;td width=270 bgcolor="#FFFFFF" 
align=left&gt;16°21,35008'&lt;/td&gt;&lt;/tr&gt;
&lt;tr&gt;&lt;td bgcolor="#00FFFF" align=center&gt;&lt;b&gt;Quota Ingresso&lt;/td&gt;&lt;td width=270 bgcolor="#FFFFFF" align=left&gt;614&lt;/td&gt;&lt;/tr&gt;
&lt;/table&gt;
&lt;p&gt;&lt;/p&gt;&lt;table bgcolor="00CCFF"&gt;&lt;tr bgcolor="#00FFFF"&gt;&lt;td width=120 align=center&gt;&lt;b&gt;Bussola [°]&lt;/b&gt;&lt;/td&gt;&lt;td width=120 
align=center&gt;&lt;b&gt;Inclinazione [°]&lt;/b&gt;&lt;/td&gt;&lt;td width=120 align=center&gt;&lt;b&gt;Distanza [m]&lt;/b&gt;&lt;/td&gt;&lt;/tr&gt;&lt;tr bgcolor="#FFFFFF"&gt;&lt;td width=120 align=center&gt;&lt;/td&gt;&lt;td width=120 align=center&gt;&lt;/td&gt;&lt;td width=60 align=center&gt;&lt;/td&gt;&lt;/tr&gt;&lt;/td&gt;&lt;/tr&gt;&lt;tr bgcolor="#FFFFFF"&gt;&lt;td width=120 align=center&gt;&lt;/td&gt;&lt;td width=120 align=center&gt;&lt;/td&gt;&lt;td width=60 align=center&gt;&lt;/td&gt;&lt;/tr&gt;&lt;/td&gt;&lt;/tr&gt;</v>
      </c>
    </row>
    <row r="3" spans="2:8" ht="395.25" x14ac:dyDescent="0.2">
      <c r="E3" s="102" t="str">
        <f>CONCATENATE("&lt;tr bgcolor=""#FFFFFF""&gt;&lt;td width=120 align=center&gt;",calcolomedia!D8,"&lt;/td&gt;&lt;td width=120 align=center&gt;",calcolomedia!N8,"&lt;/td&gt;&lt;td width=60 align=center&gt;",calcolomedia!X8,"&lt;/td&gt;&lt;/tr&gt;&lt;/td&gt;&lt;/tr&gt;")</f>
        <v>&lt;tr bgcolor="#FFFFFF"&gt;&lt;td width=120 align=center&gt;40°56,108'&lt;/td&gt;&lt;td width=120 align=center&gt;16°21,350'&lt;/td&gt;&lt;td width=60 align=center&gt;614&lt;/td&gt;&lt;/tr&gt;&lt;/td&gt;&lt;/tr&gt;</v>
      </c>
      <c r="F3" s="102" t="str">
        <f>CONCATENATE(E1,E2,E3,E4)</f>
        <v>&lt;table bgcolor="#FFFFFF"&gt;
&lt;tr bgcolor="#FFFFFF"&gt;
&lt;td width=150 align=center&gt;&lt;img src="http://www.fspuglia.it/loghi/Unione_Europea_Logo.jpg"&gt;&lt;/td&gt;
&lt;td width=150 align=center&gt;&lt;img src="http://www.fspuglia.it/loghi/REgione_Puglia_Logo.jpg"&gt;&lt;/td&gt;
&lt;td width=150 align=center&gt;&lt;img src="http://www.fspuglia.it/loghi/Fsp_Logo.jpg"&gt;&lt;/td&gt;&lt;/tr&gt;
&lt;/table&gt;
&lt;table width=400  bgcolor="#00CC00"&gt;&lt;tr bgcolor="#CCFF99"&gt;&lt;td align=center&gt;&lt;b&gt;&lt;p&gt;Progetto Catasto delle grotte e 
delle cavità artificiali&lt;p&gt;Codice MIRWEB C.P.FE4.400038 - CUP B39E10005710004
&lt;/td&gt;&lt;/tr&gt;&lt;/table&gt; &lt;p&gt;&lt;/p&gt;&lt;table width=400  bgcolor="00CCFF"&gt;
&lt;tr&gt;&lt;td bgcolor="#00FFFF" align=center&gt;&lt;b&gt;Tipologia Cavità&lt;/td&gt;&lt;td width=270 bgcolor="#FFFFFF" 
align=left&gt;Cavità Naturale&lt;/td&gt;&lt;/tr&gt;
&lt;tr&gt;&lt;td bgcolor="#00FFFF" align=center&gt;&lt;b&gt;N° Catastale&lt;/td&gt;&lt;td width=270 bgcolor="#FFFFFF" align=left&gt;31&lt;/td&gt;&lt;/tr&gt;
&lt;tr&gt;&lt;td bgcolor="#00FFFF" align=center&gt;&lt;b&gt;Nome Cavità&lt;/td&gt;&lt;td width=270 bgcolor="#FFFFFF" align=left&gt;Grave di  Faraualla&lt;/td&gt;&lt;/tr&gt;
&lt;tr&gt;&lt;td bgcolor="#00FFFF" align=center&gt;&lt;b&gt;Gruppo&lt;/td&gt;&lt;td width=270 bgcolor="#FFFFFF" align=left&gt;CARS - CENTRO ALTAMURANO RICERCHE SPELEOLOGICHE&lt;/td&gt;&lt;/tr&gt;
&lt;tr&gt;&lt;td bgcolor="#00FFFF" align=center&gt;&lt;b&gt;Data lettura GPS&lt;/td&gt;&lt;td bgcolor="#FFFFFF" align=left&gt;09/07/2011&lt;/td&gt;&lt;/tr&gt;
&lt;tr&gt;&lt;td bgcolor="#00FFFF" align=center&gt;&lt;b&gt;Lat. NORD media&lt;/td&gt;&lt;td width=270 bgcolor="#FFFFFF" 
align=left&gt;40°56,10867'&lt;/td&gt;&lt;/tr&gt;
&lt;tr&gt;&lt;td bgcolor="#00FFFF" align=center&gt;&lt;b&gt;Long. EST media&lt;/td&gt;&lt;td width=270 bgcolor="#FFFFFF" 
align=left&gt;16°21,35'&lt;/td&gt;&lt;/tr&gt;
&lt;tr&gt;&lt;td bgcolor="#00FFFF" align=center&gt;&lt;b&gt;Quota media&lt;/td&gt;&lt;td width=270 bgcolor="#FFFFFF" align=left&gt;614&lt;/td&gt;&lt;/tr&gt;
&lt;/table&gt;
&lt;p&gt;&lt;/p&gt;&lt;table bgcolor="00CCFF"&gt;&lt;tr bgcolor="#00FFFF"&gt;&lt;td width=120 align=center&gt;&lt;b&gt;Lat. NORD&lt;/b&gt;&lt;/td&gt;&lt;td width=120 
align=center&gt;&lt;b&gt;Long. EST&lt;/b&gt;&lt;/td&gt;&lt;td width=60 align=center&gt;&lt;b&gt;Quota&lt;/b&gt;&lt;/td&gt;&lt;/tr&gt;&lt;tr bgcolor="#FFFFFF"&gt;&lt;td width=120 align=center&gt;40°56,109'&lt;/td&gt;&lt;td width=120 align=center&gt;16°21,350'&lt;/td&gt;&lt;td width=60 align=center&gt;611&lt;/td&gt;&lt;/tr&gt;&lt;/td&gt;&lt;/tr&gt;&lt;tr bgcolor="#FFFFFF"&gt;&lt;td width=120 align=center&gt;40°56,108'&lt;/td&gt;&lt;td width=120 align=center&gt;16°21,350'&lt;/td&gt;&lt;td width=60 align=center&gt;614&lt;/td&gt;&lt;/tr&gt;&lt;/td&gt;&lt;/tr&gt;&lt;tr bgcolor="#FFFFFF"&gt;&lt;td width=120 align=center&gt;40°56,109'&lt;/td&gt;&lt;td width=120 align=center&gt;16°21,350'&lt;/td&gt;&lt;td width=60 align=center&gt;616&lt;/td&gt;&lt;/tr&gt;&lt;/td&gt;&lt;/tr&gt;</v>
      </c>
      <c r="G3" s="97" t="str">
        <f>CONCATENATE("&lt;tr bgcolor=""#FFFFFF""&gt;&lt;td width=120 align=center&gt;",calcolomedia!D25,"&lt;/td&gt;&lt;td width=120 align=center&gt;",calcolomedia!N25,"&lt;/td&gt;&lt;td width=60 align=center&gt;",calcolomedia!X25,"&lt;/td&gt;&lt;/tr&gt;&lt;/td&gt;&lt;/tr&gt;")</f>
        <v>&lt;tr bgcolor="#FFFFFF"&gt;&lt;td width=120 align=center&gt;&lt;/td&gt;&lt;td width=120 align=center&gt;&lt;/td&gt;&lt;td width=60 align=center&gt;&lt;/td&gt;&lt;/tr&gt;&lt;/td&gt;&lt;/tr&gt;</v>
      </c>
      <c r="H3" s="102" t="str">
        <f>CONCATENATE(G1,G2,G3,G4)</f>
        <v>&lt;table bgcolor="#FFFFFF"&gt;
&lt;tr bgcolor="#FFFFFF"&gt;
&lt;td width=150 align=center&gt;&lt;img src="http://www.fspuglia.it/loghi/Unione_Europea_Logo.jpg"&gt;&lt;/td&gt;
&lt;td width=150 align=center&gt;&lt;img src="http://www.fspuglia.it/loghi/REgione_Puglia_Logo.jpg"&gt;&lt;/td&gt;
&lt;td width=150 align=center&gt;&lt;img src="http://www.fspuglia.it/loghi/Fsp_Logo.jpg"&gt;&lt;/td&gt;&lt;/tr&gt;
&lt;/table&gt;
&lt;table width=400  bgcolor="#00CC00"&gt;&lt;tr bgcolor="#CCFF99"&gt;&lt;td align=center&gt;&lt;b&gt;&lt;p&gt;Progetto Catasto delle grotte e 
delle cavità artificiali&lt;p&gt;Codice MIRWEB C.P.FE4.400038 - CUP B39E10005710004
&lt;/td&gt;&lt;/tr&gt;&lt;/table&gt; &lt;p&gt;&lt;/p&gt;&lt;table width=400  bgcolor="00CCFF"&gt;
&lt;tr&gt;&lt;td bgcolor="#00FFFF" align=center&gt;&lt;b&gt;Tipologia Cavità&lt;/td&gt;&lt;td width=270 bgcolor="#FFFFFF" 
align=left&gt;Cavità Naturale&lt;/td&gt;&lt;/tr&gt;
&lt;tr&gt;&lt;td bgcolor="#00FFFF" align=center&gt;&lt;b&gt;N° Catastale&lt;/td&gt;&lt;td width=270 bgcolor="#FFFFFF" align=left&gt;31&lt;/td&gt;&lt;/tr&gt;
&lt;tr&gt;&lt;td bgcolor="#00FFFF" align=center&gt;&lt;b&gt;Nome Cavità&lt;/td&gt;&lt;td width=270 bgcolor="#FFFFFF" align=left&gt;Grave di  Faraualla&lt;/td&gt;&lt;/tr&gt;
&lt;tr&gt;&lt;td bgcolor="#00FFFF" align=center&gt;&lt;b&gt;Gruppo&lt;/td&gt;&lt;td width=270 bgcolor="#FFFFFF" align=left&gt;CARS - CENTRO ALTAMURANO RICERCHE SPELEOLOGICHE&lt;/td&gt;&lt;/tr&gt;
&lt;tr&gt;&lt;td bgcolor="#00FFFF" align=center&gt;&lt;b&gt;Data lettura GPS&lt;/td&gt;&lt;td bgcolor="#FFFFFF" align=left&gt;09/07/2011&lt;/td&gt;&lt;/tr&gt;
&lt;tr&gt;&lt;td bgcolor="#00FFFF" align=center&gt;&lt;b&gt;Lat. NORD Ingresso&lt;/td&gt;&lt;td width=270 bgcolor="#FFFFFF" 
align=left&gt;40°56,10841'&lt;/td&gt;&lt;/tr&gt;
&lt;tr&gt;&lt;td bgcolor="#00FFFF" align=center&gt;&lt;b&gt;Long. EST Ingresso&lt;/td&gt;&lt;td width=270 bgcolor="#FFFFFF" 
align=left&gt;16°21,35008'&lt;/td&gt;&lt;/tr&gt;
&lt;tr&gt;&lt;td bgcolor="#00FFFF" align=center&gt;&lt;b&gt;Quota Ingresso&lt;/td&gt;&lt;td width=270 bgcolor="#FFFFFF" align=left&gt;614&lt;/td&gt;&lt;/tr&gt;
&lt;/table&gt;
&lt;p&gt;&lt;/p&gt;&lt;table bgcolor="00CCFF"&gt;&lt;tr bgcolor="#00FFFF"&gt;&lt;td width=120 align=center&gt;&lt;b&gt;Bussola [°]&lt;/b&gt;&lt;/td&gt;&lt;td width=120 
align=center&gt;&lt;b&gt;Inclinazione [°]&lt;/b&gt;&lt;/td&gt;&lt;td width=120 align=center&gt;&lt;b&gt;Distanza [m]&lt;/b&gt;&lt;/td&gt;&lt;/tr&gt;&lt;tr bgcolor="#FFFFFF"&gt;&lt;td width=120 align=center&gt;&lt;/td&gt;&lt;td width=120 align=center&gt;&lt;/td&gt;&lt;td width=60 align=center&gt;&lt;/td&gt;&lt;/tr&gt;&lt;/td&gt;&lt;/tr&gt;&lt;tr bgcolor="#FFFFFF"&gt;&lt;td width=120 align=center&gt;&lt;/td&gt;&lt;td width=120 align=center&gt;&lt;/td&gt;&lt;td width=60 align=center&gt;&lt;/td&gt;&lt;/tr&gt;&lt;/td&gt;&lt;/tr&gt;&lt;tr bgcolor="#FFFFFF"&gt;&lt;td width=120 align=center&gt;&lt;/td&gt;&lt;td width=120 align=center&gt;&lt;/td&gt;&lt;td width=60 align=center&gt;&lt;/td&gt;&lt;/tr&gt;&lt;/td&gt;&lt;/tr&gt;</v>
      </c>
    </row>
    <row r="4" spans="2:8" ht="408" x14ac:dyDescent="0.2">
      <c r="B4" s="1" t="s">
        <v>5</v>
      </c>
      <c r="C4" s="97" t="s">
        <v>2</v>
      </c>
      <c r="E4" s="102" t="str">
        <f>CONCATENATE("&lt;tr bgcolor=""#FFFFFF""&gt;&lt;td width=120 align=center&gt;",calcolomedia!D9,"&lt;/td&gt;&lt;td width=120 align=center&gt;",calcolomedia!N9,"&lt;/td&gt;&lt;td width=60 align=center&gt;",calcolomedia!X9,"&lt;/td&gt;&lt;/tr&gt;&lt;/td&gt;&lt;/tr&gt;")</f>
        <v>&lt;tr bgcolor="#FFFFFF"&gt;&lt;td width=120 align=center&gt;40°56,109'&lt;/td&gt;&lt;td width=120 align=center&gt;16°21,350'&lt;/td&gt;&lt;td width=60 align=center&gt;616&lt;/td&gt;&lt;/tr&gt;&lt;/td&gt;&lt;/tr&gt;</v>
      </c>
      <c r="F4" s="102" t="str">
        <f>CONCATENATE(E1,E2,E3,E4,E5)</f>
        <v>&lt;table bgcolor="#FFFFFF"&gt;
&lt;tr bgcolor="#FFFFFF"&gt;
&lt;td width=150 align=center&gt;&lt;img src="http://www.fspuglia.it/loghi/Unione_Europea_Logo.jpg"&gt;&lt;/td&gt;
&lt;td width=150 align=center&gt;&lt;img src="http://www.fspuglia.it/loghi/REgione_Puglia_Logo.jpg"&gt;&lt;/td&gt;
&lt;td width=150 align=center&gt;&lt;img src="http://www.fspuglia.it/loghi/Fsp_Logo.jpg"&gt;&lt;/td&gt;&lt;/tr&gt;
&lt;/table&gt;
&lt;table width=400  bgcolor="#00CC00"&gt;&lt;tr bgcolor="#CCFF99"&gt;&lt;td align=center&gt;&lt;b&gt;&lt;p&gt;Progetto Catasto delle grotte e 
delle cavità artificiali&lt;p&gt;Codice MIRWEB C.P.FE4.400038 - CUP B39E10005710004
&lt;/td&gt;&lt;/tr&gt;&lt;/table&gt; &lt;p&gt;&lt;/p&gt;&lt;table width=400  bgcolor="00CCFF"&gt;
&lt;tr&gt;&lt;td bgcolor="#00FFFF" align=center&gt;&lt;b&gt;Tipologia Cavità&lt;/td&gt;&lt;td width=270 bgcolor="#FFFFFF" 
align=left&gt;Cavità Naturale&lt;/td&gt;&lt;/tr&gt;
&lt;tr&gt;&lt;td bgcolor="#00FFFF" align=center&gt;&lt;b&gt;N° Catastale&lt;/td&gt;&lt;td width=270 bgcolor="#FFFFFF" align=left&gt;31&lt;/td&gt;&lt;/tr&gt;
&lt;tr&gt;&lt;td bgcolor="#00FFFF" align=center&gt;&lt;b&gt;Nome Cavità&lt;/td&gt;&lt;td width=270 bgcolor="#FFFFFF" align=left&gt;Grave di  Faraualla&lt;/td&gt;&lt;/tr&gt;
&lt;tr&gt;&lt;td bgcolor="#00FFFF" align=center&gt;&lt;b&gt;Gruppo&lt;/td&gt;&lt;td width=270 bgcolor="#FFFFFF" align=left&gt;CARS - CENTRO ALTAMURANO RICERCHE SPELEOLOGICHE&lt;/td&gt;&lt;/tr&gt;
&lt;tr&gt;&lt;td bgcolor="#00FFFF" align=center&gt;&lt;b&gt;Data lettura GPS&lt;/td&gt;&lt;td bgcolor="#FFFFFF" align=left&gt;09/07/2011&lt;/td&gt;&lt;/tr&gt;
&lt;tr&gt;&lt;td bgcolor="#00FFFF" align=center&gt;&lt;b&gt;Lat. NORD media&lt;/td&gt;&lt;td width=270 bgcolor="#FFFFFF" 
align=left&gt;40°56,10867'&lt;/td&gt;&lt;/tr&gt;
&lt;tr&gt;&lt;td bgcolor="#00FFFF" align=center&gt;&lt;b&gt;Long. EST media&lt;/td&gt;&lt;td width=270 bgcolor="#FFFFFF" 
align=left&gt;16°21,35'&lt;/td&gt;&lt;/tr&gt;
&lt;tr&gt;&lt;td bgcolor="#00FFFF" align=center&gt;&lt;b&gt;Quota media&lt;/td&gt;&lt;td width=270 bgcolor="#FFFFFF" align=left&gt;614&lt;/td&gt;&lt;/tr&gt;
&lt;/table&gt;
&lt;p&gt;&lt;/p&gt;&lt;table bgcolor="00CCFF"&gt;&lt;tr bgcolor="#00FFFF"&gt;&lt;td width=120 align=center&gt;&lt;b&gt;Lat. NORD&lt;/b&gt;&lt;/td&gt;&lt;td width=120 
align=center&gt;&lt;b&gt;Long. EST&lt;/b&gt;&lt;/td&gt;&lt;td width=60 align=center&gt;&lt;b&gt;Quota&lt;/b&gt;&lt;/td&gt;&lt;/tr&gt;&lt;tr bgcolor="#FFFFFF"&gt;&lt;td width=120 align=center&gt;40°56,109'&lt;/td&gt;&lt;td width=120 align=center&gt;16°21,350'&lt;/td&gt;&lt;td width=60 align=center&gt;611&lt;/td&gt;&lt;/tr&gt;&lt;/td&gt;&lt;/tr&gt;&lt;tr bgcolor="#FFFFFF"&gt;&lt;td width=120 align=center&gt;40°56,108'&lt;/td&gt;&lt;td width=120 align=center&gt;16°21,350'&lt;/td&gt;&lt;td width=60 align=center&gt;614&lt;/td&gt;&lt;/tr&gt;&lt;/td&gt;&lt;/tr&gt;&lt;tr bgcolor="#FFFFFF"&gt;&lt;td width=120 align=center&gt;40°56,109'&lt;/td&gt;&lt;td width=120 align=center&gt;16°21,350'&lt;/td&gt;&lt;td width=60 align=center&gt;616&lt;/td&gt;&lt;/tr&gt;&lt;/td&gt;&lt;/tr&gt;&lt;tr bgcolor="#FFFFFF"&gt;&lt;td width=120 align=center&gt;&lt;/td&gt;&lt;td width=120 align=center&gt;&lt;/td&gt;&lt;td width=60 align=center&gt;&lt;/td&gt;&lt;/tr&gt;&lt;/td&gt;&lt;/tr&gt;</v>
      </c>
      <c r="G4" s="97" t="str">
        <f>CONCATENATE("&lt;tr bgcolor=""#FFFFFF""&gt;&lt;td width=120 align=center&gt;",calcolomedia!D26,"&lt;/td&gt;&lt;td width=120 align=center&gt;",calcolomedia!N26,"&lt;/td&gt;&lt;td width=60 align=center&gt;",calcolomedia!X26,"&lt;/td&gt;&lt;/tr&gt;&lt;/td&gt;&lt;/tr&gt;")</f>
        <v>&lt;tr bgcolor="#FFFFFF"&gt;&lt;td width=120 align=center&gt;&lt;/td&gt;&lt;td width=120 align=center&gt;&lt;/td&gt;&lt;td width=60 align=center&gt;&lt;/td&gt;&lt;/tr&gt;&lt;/td&gt;&lt;/tr&gt;</v>
      </c>
      <c r="H4" s="102" t="str">
        <f>CONCATENATE(G1,G2,G3,G4,G5)</f>
        <v>&lt;table bgcolor="#FFFFFF"&gt;
&lt;tr bgcolor="#FFFFFF"&gt;
&lt;td width=150 align=center&gt;&lt;img src="http://www.fspuglia.it/loghi/Unione_Europea_Logo.jpg"&gt;&lt;/td&gt;
&lt;td width=150 align=center&gt;&lt;img src="http://www.fspuglia.it/loghi/REgione_Puglia_Logo.jpg"&gt;&lt;/td&gt;
&lt;td width=150 align=center&gt;&lt;img src="http://www.fspuglia.it/loghi/Fsp_Logo.jpg"&gt;&lt;/td&gt;&lt;/tr&gt;
&lt;/table&gt;
&lt;table width=400  bgcolor="#00CC00"&gt;&lt;tr bgcolor="#CCFF99"&gt;&lt;td align=center&gt;&lt;b&gt;&lt;p&gt;Progetto Catasto delle grotte e 
delle cavità artificiali&lt;p&gt;Codice MIRWEB C.P.FE4.400038 - CUP B39E10005710004
&lt;/td&gt;&lt;/tr&gt;&lt;/table&gt; &lt;p&gt;&lt;/p&gt;&lt;table width=400  bgcolor="00CCFF"&gt;
&lt;tr&gt;&lt;td bgcolor="#00FFFF" align=center&gt;&lt;b&gt;Tipologia Cavità&lt;/td&gt;&lt;td width=270 bgcolor="#FFFFFF" 
align=left&gt;Cavità Naturale&lt;/td&gt;&lt;/tr&gt;
&lt;tr&gt;&lt;td bgcolor="#00FFFF" align=center&gt;&lt;b&gt;N° Catastale&lt;/td&gt;&lt;td width=270 bgcolor="#FFFFFF" align=left&gt;31&lt;/td&gt;&lt;/tr&gt;
&lt;tr&gt;&lt;td bgcolor="#00FFFF" align=center&gt;&lt;b&gt;Nome Cavità&lt;/td&gt;&lt;td width=270 bgcolor="#FFFFFF" align=left&gt;Grave di  Faraualla&lt;/td&gt;&lt;/tr&gt;
&lt;tr&gt;&lt;td bgcolor="#00FFFF" align=center&gt;&lt;b&gt;Gruppo&lt;/td&gt;&lt;td width=270 bgcolor="#FFFFFF" align=left&gt;CARS - CENTRO ALTAMURANO RICERCHE SPELEOLOGICHE&lt;/td&gt;&lt;/tr&gt;
&lt;tr&gt;&lt;td bgcolor="#00FFFF" align=center&gt;&lt;b&gt;Data lettura GPS&lt;/td&gt;&lt;td bgcolor="#FFFFFF" align=left&gt;09/07/2011&lt;/td&gt;&lt;/tr&gt;
&lt;tr&gt;&lt;td bgcolor="#00FFFF" align=center&gt;&lt;b&gt;Lat. NORD Ingresso&lt;/td&gt;&lt;td width=270 bgcolor="#FFFFFF" 
align=left&gt;40°56,10841'&lt;/td&gt;&lt;/tr&gt;
&lt;tr&gt;&lt;td bgcolor="#00FFFF" align=center&gt;&lt;b&gt;Long. EST Ingresso&lt;/td&gt;&lt;td width=270 bgcolor="#FFFFFF" 
align=left&gt;16°21,35008'&lt;/td&gt;&lt;/tr&gt;
&lt;tr&gt;&lt;td bgcolor="#00FFFF" align=center&gt;&lt;b&gt;Quota Ingresso&lt;/td&gt;&lt;td width=270 bgcolor="#FFFFFF" align=left&gt;614&lt;/td&gt;&lt;/tr&gt;
&lt;/table&gt;
&lt;p&gt;&lt;/p&gt;&lt;table bgcolor="00CCFF"&gt;&lt;tr bgcolor="#00FFFF"&gt;&lt;td width=120 align=center&gt;&lt;b&gt;Bussola [°]&lt;/b&gt;&lt;/td&gt;&lt;td width=120 
align=center&gt;&lt;b&gt;Inclinazione [°]&lt;/b&gt;&lt;/td&gt;&lt;td width=120 align=center&gt;&lt;b&gt;Distanza [m]&lt;/b&gt;&lt;/td&gt;&lt;/tr&gt;&lt;tr bgcolor="#FFFFFF"&gt;&lt;td width=120 align=center&gt;&lt;/td&gt;&lt;td width=120 align=center&gt;&lt;/td&gt;&lt;td width=60 align=center&gt;&lt;/td&gt;&lt;/tr&gt;&lt;/td&gt;&lt;/tr&gt;&lt;tr bgcolor="#FFFFFF"&gt;&lt;td width=120 align=center&gt;&lt;/td&gt;&lt;td width=120 align=center&gt;&lt;/td&gt;&lt;td width=60 align=center&gt;&lt;/td&gt;&lt;/tr&gt;&lt;/td&gt;&lt;/tr&gt;&lt;tr bgcolor="#FFFFFF"&gt;&lt;td width=120 align=center&gt;&lt;/td&gt;&lt;td width=120 align=center&gt;&lt;/td&gt;&lt;td width=60 align=center&gt;&lt;/td&gt;&lt;/tr&gt;&lt;/td&gt;&lt;/tr&gt;&lt;tr bgcolor="#FFFFFF"&gt;&lt;td width=120 align=center&gt;&lt;/td&gt;&lt;td width=120 align=center&gt;&lt;/td&gt;&lt;td width=60 align=center&gt;&lt;/td&gt;&lt;/tr&gt;&lt;/td&gt;&lt;/tr&gt;</v>
      </c>
    </row>
    <row r="5" spans="2:8" ht="409.5" x14ac:dyDescent="0.2">
      <c r="B5" s="1" t="s">
        <v>4</v>
      </c>
      <c r="C5" s="97" t="s">
        <v>26</v>
      </c>
      <c r="E5" s="102" t="str">
        <f>CONCATENATE("&lt;tr bgcolor=""#FFFFFF""&gt;&lt;td width=120 align=center&gt;",calcolomedia!D10,"&lt;/td&gt;&lt;td width=120 align=center&gt;",calcolomedia!N10,"&lt;/td&gt;&lt;td width=60 align=center&gt;",calcolomedia!X10,"&lt;/td&gt;&lt;/tr&gt;&lt;/td&gt;&lt;/tr&gt;")</f>
        <v>&lt;tr bgcolor="#FFFFFF"&gt;&lt;td width=120 align=center&gt;&lt;/td&gt;&lt;td width=120 align=center&gt;&lt;/td&gt;&lt;td width=60 align=center&gt;&lt;/td&gt;&lt;/tr&gt;&lt;/td&gt;&lt;/tr&gt;</v>
      </c>
      <c r="F5" s="102" t="str">
        <f>CONCATENATE(E1,E2,E3,E4,E5,E6)</f>
        <v>&lt;table bgcolor="#FFFFFF"&gt;
&lt;tr bgcolor="#FFFFFF"&gt;
&lt;td width=150 align=center&gt;&lt;img src="http://www.fspuglia.it/loghi/Unione_Europea_Logo.jpg"&gt;&lt;/td&gt;
&lt;td width=150 align=center&gt;&lt;img src="http://www.fspuglia.it/loghi/REgione_Puglia_Logo.jpg"&gt;&lt;/td&gt;
&lt;td width=150 align=center&gt;&lt;img src="http://www.fspuglia.it/loghi/Fsp_Logo.jpg"&gt;&lt;/td&gt;&lt;/tr&gt;
&lt;/table&gt;
&lt;table width=400  bgcolor="#00CC00"&gt;&lt;tr bgcolor="#CCFF99"&gt;&lt;td align=center&gt;&lt;b&gt;&lt;p&gt;Progetto Catasto delle grotte e 
delle cavità artificiali&lt;p&gt;Codice MIRWEB C.P.FE4.400038 - CUP B39E10005710004
&lt;/td&gt;&lt;/tr&gt;&lt;/table&gt; &lt;p&gt;&lt;/p&gt;&lt;table width=400  bgcolor="00CCFF"&gt;
&lt;tr&gt;&lt;td bgcolor="#00FFFF" align=center&gt;&lt;b&gt;Tipologia Cavità&lt;/td&gt;&lt;td width=270 bgcolor="#FFFFFF" 
align=left&gt;Cavità Naturale&lt;/td&gt;&lt;/tr&gt;
&lt;tr&gt;&lt;td bgcolor="#00FFFF" align=center&gt;&lt;b&gt;N° Catastale&lt;/td&gt;&lt;td width=270 bgcolor="#FFFFFF" align=left&gt;31&lt;/td&gt;&lt;/tr&gt;
&lt;tr&gt;&lt;td bgcolor="#00FFFF" align=center&gt;&lt;b&gt;Nome Cavità&lt;/td&gt;&lt;td width=270 bgcolor="#FFFFFF" align=left&gt;Grave di  Faraualla&lt;/td&gt;&lt;/tr&gt;
&lt;tr&gt;&lt;td bgcolor="#00FFFF" align=center&gt;&lt;b&gt;Gruppo&lt;/td&gt;&lt;td width=270 bgcolor="#FFFFFF" align=left&gt;CARS - CENTRO ALTAMURANO RICERCHE SPELEOLOGICHE&lt;/td&gt;&lt;/tr&gt;
&lt;tr&gt;&lt;td bgcolor="#00FFFF" align=center&gt;&lt;b&gt;Data lettura GPS&lt;/td&gt;&lt;td bgcolor="#FFFFFF" align=left&gt;09/07/2011&lt;/td&gt;&lt;/tr&gt;
&lt;tr&gt;&lt;td bgcolor="#00FFFF" align=center&gt;&lt;b&gt;Lat. NORD media&lt;/td&gt;&lt;td width=270 bgcolor="#FFFFFF" 
align=left&gt;40°56,10867'&lt;/td&gt;&lt;/tr&gt;
&lt;tr&gt;&lt;td bgcolor="#00FFFF" align=center&gt;&lt;b&gt;Long. EST media&lt;/td&gt;&lt;td width=270 bgcolor="#FFFFFF" 
align=left&gt;16°21,35'&lt;/td&gt;&lt;/tr&gt;
&lt;tr&gt;&lt;td bgcolor="#00FFFF" align=center&gt;&lt;b&gt;Quota media&lt;/td&gt;&lt;td width=270 bgcolor="#FFFFFF" align=left&gt;614&lt;/td&gt;&lt;/tr&gt;
&lt;/table&gt;
&lt;p&gt;&lt;/p&gt;&lt;table bgcolor="00CCFF"&gt;&lt;tr bgcolor="#00FFFF"&gt;&lt;td width=120 align=center&gt;&lt;b&gt;Lat. NORD&lt;/b&gt;&lt;/td&gt;&lt;td width=120 
align=center&gt;&lt;b&gt;Long. EST&lt;/b&gt;&lt;/td&gt;&lt;td width=60 align=center&gt;&lt;b&gt;Quota&lt;/b&gt;&lt;/td&gt;&lt;/tr&gt;&lt;tr bgcolor="#FFFFFF"&gt;&lt;td width=120 align=center&gt;40°56,109'&lt;/td&gt;&lt;td width=120 align=center&gt;16°21,350'&lt;/td&gt;&lt;td width=60 align=center&gt;611&lt;/td&gt;&lt;/tr&gt;&lt;/td&gt;&lt;/tr&gt;&lt;tr bgcolor="#FFFFFF"&gt;&lt;td width=120 align=center&gt;40°56,108'&lt;/td&gt;&lt;td width=120 align=center&gt;16°21,350'&lt;/td&gt;&lt;td width=60 align=center&gt;614&lt;/td&gt;&lt;/tr&gt;&lt;/td&gt;&lt;/tr&gt;&lt;tr bgcolor="#FFFFFF"&gt;&lt;td width=120 align=center&gt;40°56,109'&lt;/td&gt;&lt;td width=120 align=center&gt;16°21,350'&lt;/td&gt;&lt;td width=60 align=center&gt;616&lt;/td&gt;&lt;/tr&gt;&lt;/td&gt;&lt;/tr&gt;&lt;tr bgcolor="#FFFFFF"&gt;&lt;td width=120 align=center&gt;&lt;/td&gt;&lt;td width=120 align=center&gt;&lt;/td&gt;&lt;td width=60 align=center&gt;&lt;/td&gt;&lt;/tr&gt;&lt;/td&gt;&lt;/tr&gt;&lt;tr bgcolor="#FFFFFF"&gt;&lt;td width=120 align=center&gt;&lt;/td&gt;&lt;td width=120 align=center&gt;&lt;/td&gt;&lt;td width=60 align=center&gt;&lt;/td&gt;&lt;/tr&gt;&lt;/td&gt;&lt;/tr&gt;</v>
      </c>
      <c r="G5" s="97" t="str">
        <f>CONCATENATE("&lt;tr bgcolor=""#FFFFFF""&gt;&lt;td width=120 align=center&gt;",calcolomedia!D27,"&lt;/td&gt;&lt;td width=120 align=center&gt;",calcolomedia!N27,"&lt;/td&gt;&lt;td width=60 align=center&gt;",calcolomedia!X27,"&lt;/td&gt;&lt;/tr&gt;&lt;/td&gt;&lt;/tr&gt;")</f>
        <v>&lt;tr bgcolor="#FFFFFF"&gt;&lt;td width=120 align=center&gt;&lt;/td&gt;&lt;td width=120 align=center&gt;&lt;/td&gt;&lt;td width=60 align=center&gt;&lt;/td&gt;&lt;/tr&gt;&lt;/td&gt;&lt;/tr&gt;</v>
      </c>
      <c r="H5" s="102" t="str">
        <f>CONCATENATE(G1,G2,G3,G4,G5,G6)</f>
        <v>&lt;table bgcolor="#FFFFFF"&gt;
&lt;tr bgcolor="#FFFFFF"&gt;
&lt;td width=150 align=center&gt;&lt;img src="http://www.fspuglia.it/loghi/Unione_Europea_Logo.jpg"&gt;&lt;/td&gt;
&lt;td width=150 align=center&gt;&lt;img src="http://www.fspuglia.it/loghi/REgione_Puglia_Logo.jpg"&gt;&lt;/td&gt;
&lt;td width=150 align=center&gt;&lt;img src="http://www.fspuglia.it/loghi/Fsp_Logo.jpg"&gt;&lt;/td&gt;&lt;/tr&gt;
&lt;/table&gt;
&lt;table width=400  bgcolor="#00CC00"&gt;&lt;tr bgcolor="#CCFF99"&gt;&lt;td align=center&gt;&lt;b&gt;&lt;p&gt;Progetto Catasto delle grotte e 
delle cavità artificiali&lt;p&gt;Codice MIRWEB C.P.FE4.400038 - CUP B39E10005710004
&lt;/td&gt;&lt;/tr&gt;&lt;/table&gt; &lt;p&gt;&lt;/p&gt;&lt;table width=400  bgcolor="00CCFF"&gt;
&lt;tr&gt;&lt;td bgcolor="#00FFFF" align=center&gt;&lt;b&gt;Tipologia Cavità&lt;/td&gt;&lt;td width=270 bgcolor="#FFFFFF" 
align=left&gt;Cavità Naturale&lt;/td&gt;&lt;/tr&gt;
&lt;tr&gt;&lt;td bgcolor="#00FFFF" align=center&gt;&lt;b&gt;N° Catastale&lt;/td&gt;&lt;td width=270 bgcolor="#FFFFFF" align=left&gt;31&lt;/td&gt;&lt;/tr&gt;
&lt;tr&gt;&lt;td bgcolor="#00FFFF" align=center&gt;&lt;b&gt;Nome Cavità&lt;/td&gt;&lt;td width=270 bgcolor="#FFFFFF" align=left&gt;Grave di  Faraualla&lt;/td&gt;&lt;/tr&gt;
&lt;tr&gt;&lt;td bgcolor="#00FFFF" align=center&gt;&lt;b&gt;Gruppo&lt;/td&gt;&lt;td width=270 bgcolor="#FFFFFF" align=left&gt;CARS - CENTRO ALTAMURANO RICERCHE SPELEOLOGICHE&lt;/td&gt;&lt;/tr&gt;
&lt;tr&gt;&lt;td bgcolor="#00FFFF" align=center&gt;&lt;b&gt;Data lettura GPS&lt;/td&gt;&lt;td bgcolor="#FFFFFF" align=left&gt;09/07/2011&lt;/td&gt;&lt;/tr&gt;
&lt;tr&gt;&lt;td bgcolor="#00FFFF" align=center&gt;&lt;b&gt;Lat. NORD Ingresso&lt;/td&gt;&lt;td width=270 bgcolor="#FFFFFF" 
align=left&gt;40°56,10841'&lt;/td&gt;&lt;/tr&gt;
&lt;tr&gt;&lt;td bgcolor="#00FFFF" align=center&gt;&lt;b&gt;Long. EST Ingresso&lt;/td&gt;&lt;td width=270 bgcolor="#FFFFFF" 
align=left&gt;16°21,35008'&lt;/td&gt;&lt;/tr&gt;
&lt;tr&gt;&lt;td bgcolor="#00FFFF" align=center&gt;&lt;b&gt;Quota Ingresso&lt;/td&gt;&lt;td width=270 bgcolor="#FFFFFF" align=left&gt;614&lt;/td&gt;&lt;/tr&gt;
&lt;/table&gt;
&lt;p&gt;&lt;/p&gt;&lt;table bgcolor="00CCFF"&gt;&lt;tr bgcolor="#00FFFF"&gt;&lt;td width=120 align=center&gt;&lt;b&gt;Bussola [°]&lt;/b&gt;&lt;/td&gt;&lt;td width=120 
align=center&gt;&lt;b&gt;Inclinazione [°]&lt;/b&gt;&lt;/td&gt;&lt;td width=120 align=center&gt;&lt;b&gt;Distanza [m]&lt;/b&gt;&lt;/td&gt;&lt;/tr&gt;&lt;tr bgcolor="#FFFFFF"&gt;&lt;td width=120 align=center&gt;&lt;/td&gt;&lt;td width=120 align=center&gt;&lt;/td&gt;&lt;td width=60 align=center&gt;&lt;/td&gt;&lt;/tr&gt;&lt;/td&gt;&lt;/tr&gt;&lt;tr bgcolor="#FFFFFF"&gt;&lt;td width=120 align=center&gt;&lt;/td&gt;&lt;td width=120 align=center&gt;&lt;/td&gt;&lt;td width=60 align=center&gt;&lt;/td&gt;&lt;/tr&gt;&lt;/td&gt;&lt;/tr&gt;&lt;tr bgcolor="#FFFFFF"&gt;&lt;td width=120 align=center&gt;&lt;/td&gt;&lt;td width=120 align=center&gt;&lt;/td&gt;&lt;td width=60 align=center&gt;&lt;/td&gt;&lt;/tr&gt;&lt;/td&gt;&lt;/tr&gt;&lt;tr bgcolor="#FFFFFF"&gt;&lt;td width=120 align=center&gt;&lt;/td&gt;&lt;td width=120 align=center&gt;&lt;/td&gt;&lt;td width=60 align=center&gt;&lt;/td&gt;&lt;/tr&gt;&lt;/td&gt;&lt;/tr&gt;&lt;tr bgcolor="#FFFFFF"&gt;&lt;td width=120 align=center&gt;&lt;/td&gt;&lt;td width=120 align=center&gt;&lt;/td&gt;&lt;td width=60 align=center&gt;&lt;/td&gt;&lt;/tr&gt;&lt;/td&gt;&lt;/tr&gt;</v>
      </c>
    </row>
    <row r="6" spans="2:8" ht="408" x14ac:dyDescent="0.2">
      <c r="B6" s="1" t="s">
        <v>6</v>
      </c>
      <c r="C6" s="97" t="s">
        <v>27</v>
      </c>
      <c r="E6" s="102" t="str">
        <f>CONCATENATE("&lt;tr bgcolor=""#FFFFFF""&gt;&lt;td width=120 align=center&gt;",calcolomedia!D11,"&lt;/td&gt;&lt;td width=120 align=center&gt;",calcolomedia!N11,"&lt;/td&gt;&lt;td width=60 align=center&gt;",calcolomedia!X11,"&lt;/td&gt;&lt;/tr&gt;&lt;/td&gt;&lt;/tr&gt;")</f>
        <v>&lt;tr bgcolor="#FFFFFF"&gt;&lt;td width=120 align=center&gt;&lt;/td&gt;&lt;td width=120 align=center&gt;&lt;/td&gt;&lt;td width=60 align=center&gt;&lt;/td&gt;&lt;/tr&gt;&lt;/td&gt;&lt;/tr&gt;</v>
      </c>
      <c r="F6" s="102" t="str">
        <f>CONCATENATE(E1,E2,E3,E4,E5,E6,E7)</f>
        <v>&lt;table bgcolor="#FFFFFF"&gt;
&lt;tr bgcolor="#FFFFFF"&gt;
&lt;td width=150 align=center&gt;&lt;img src="http://www.fspuglia.it/loghi/Unione_Europea_Logo.jpg"&gt;&lt;/td&gt;
&lt;td width=150 align=center&gt;&lt;img src="http://www.fspuglia.it/loghi/REgione_Puglia_Logo.jpg"&gt;&lt;/td&gt;
&lt;td width=150 align=center&gt;&lt;img src="http://www.fspuglia.it/loghi/Fsp_Logo.jpg"&gt;&lt;/td&gt;&lt;/tr&gt;
&lt;/table&gt;
&lt;table width=400  bgcolor="#00CC00"&gt;&lt;tr bgcolor="#CCFF99"&gt;&lt;td align=center&gt;&lt;b&gt;&lt;p&gt;Progetto Catasto delle grotte e 
delle cavità artificiali&lt;p&gt;Codice MIRWEB C.P.FE4.400038 - CUP B39E10005710004
&lt;/td&gt;&lt;/tr&gt;&lt;/table&gt; &lt;p&gt;&lt;/p&gt;&lt;table width=400  bgcolor="00CCFF"&gt;
&lt;tr&gt;&lt;td bgcolor="#00FFFF" align=center&gt;&lt;b&gt;Tipologia Cavità&lt;/td&gt;&lt;td width=270 bgcolor="#FFFFFF" 
align=left&gt;Cavità Naturale&lt;/td&gt;&lt;/tr&gt;
&lt;tr&gt;&lt;td bgcolor="#00FFFF" align=center&gt;&lt;b&gt;N° Catastale&lt;/td&gt;&lt;td width=270 bgcolor="#FFFFFF" align=left&gt;31&lt;/td&gt;&lt;/tr&gt;
&lt;tr&gt;&lt;td bgcolor="#00FFFF" align=center&gt;&lt;b&gt;Nome Cavità&lt;/td&gt;&lt;td width=270 bgcolor="#FFFFFF" align=left&gt;Grave di  Faraualla&lt;/td&gt;&lt;/tr&gt;
&lt;tr&gt;&lt;td bgcolor="#00FFFF" align=center&gt;&lt;b&gt;Gruppo&lt;/td&gt;&lt;td width=270 bgcolor="#FFFFFF" align=left&gt;CARS - CENTRO ALTAMURANO RICERCHE SPELEOLOGICHE&lt;/td&gt;&lt;/tr&gt;
&lt;tr&gt;&lt;td bgcolor="#00FFFF" align=center&gt;&lt;b&gt;Data lettura GPS&lt;/td&gt;&lt;td bgcolor="#FFFFFF" align=left&gt;09/07/2011&lt;/td&gt;&lt;/tr&gt;
&lt;tr&gt;&lt;td bgcolor="#00FFFF" align=center&gt;&lt;b&gt;Lat. NORD media&lt;/td&gt;&lt;td width=270 bgcolor="#FFFFFF" 
align=left&gt;40°56,10867'&lt;/td&gt;&lt;/tr&gt;
&lt;tr&gt;&lt;td bgcolor="#00FFFF" align=center&gt;&lt;b&gt;Long. EST media&lt;/td&gt;&lt;td width=270 bgcolor="#FFFFFF" 
align=left&gt;16°21,35'&lt;/td&gt;&lt;/tr&gt;
&lt;tr&gt;&lt;td bgcolor="#00FFFF" align=center&gt;&lt;b&gt;Quota media&lt;/td&gt;&lt;td width=270 bgcolor="#FFFFFF" align=left&gt;614&lt;/td&gt;&lt;/tr&gt;
&lt;/table&gt;
&lt;p&gt;&lt;/p&gt;&lt;table bgcolor="00CCFF"&gt;&lt;tr bgcolor="#00FFFF"&gt;&lt;td width=120 align=center&gt;&lt;b&gt;Lat. NORD&lt;/b&gt;&lt;/td&gt;&lt;td width=120 
align=center&gt;&lt;b&gt;Long. EST&lt;/b&gt;&lt;/td&gt;&lt;td width=60 align=center&gt;&lt;b&gt;Quota&lt;/b&gt;&lt;/td&gt;&lt;/tr&gt;&lt;tr bgcolor="#FFFFFF"&gt;&lt;td width=120 align=center&gt;40°56,109'&lt;/td&gt;&lt;td width=120 align=center&gt;16°21,350'&lt;/td&gt;&lt;td width=60 align=center&gt;611&lt;/td&gt;&lt;/tr&gt;&lt;/td&gt;&lt;/tr&gt;&lt;tr bgcolor="#FFFFFF"&gt;&lt;td width=120 align=center&gt;40°56,108'&lt;/td&gt;&lt;td width=120 align=center&gt;16°21,350'&lt;/td&gt;&lt;td width=60 align=center&gt;614&lt;/td&gt;&lt;/tr&gt;&lt;/td&gt;&lt;/tr&gt;&lt;tr bgcolor="#FFFFFF"&gt;&lt;td width=120 align=center&gt;40°56,109'&lt;/td&gt;&lt;td width=120 align=center&gt;16°21,350'&lt;/td&gt;&lt;td width=60 align=center&gt;616&lt;/td&gt;&lt;/tr&gt;&lt;/td&gt;&lt;/tr&gt;&lt;tr bgcolor="#FFFFFF"&gt;&lt;td width=120 align=center&gt;&lt;/td&gt;&lt;td width=120 align=center&gt;&lt;/td&gt;&lt;td width=60 align=center&gt;&lt;/td&gt;&lt;/tr&gt;&lt;/td&gt;&lt;/tr&gt;&lt;tr bgcolor="#FFFFFF"&gt;&lt;td width=120 align=center&gt;&lt;/td&gt;&lt;td width=120 align=center&gt;&lt;/td&gt;&lt;td width=60 align=center&gt;&lt;/td&gt;&lt;/tr&gt;&lt;/td&gt;&lt;/tr&gt;&lt;tr bgcolor="#FFFFFF"&gt;&lt;td width=120 align=center&gt;&lt;/td&gt;&lt;td width=120 align=center&gt;&lt;/td&gt;&lt;td width=60 align=center&gt;&lt;/td&gt;&lt;/tr&gt;&lt;/td&gt;&lt;/tr&gt;</v>
      </c>
      <c r="G6" s="97" t="str">
        <f>CONCATENATE("&lt;tr bgcolor=""#FFFFFF""&gt;&lt;td width=120 align=center&gt;",calcolomedia!D28,"&lt;/td&gt;&lt;td width=120 align=center&gt;",calcolomedia!N28,"&lt;/td&gt;&lt;td width=60 align=center&gt;",calcolomedia!X28,"&lt;/td&gt;&lt;/tr&gt;&lt;/td&gt;&lt;/tr&gt;")</f>
        <v>&lt;tr bgcolor="#FFFFFF"&gt;&lt;td width=120 align=center&gt;&lt;/td&gt;&lt;td width=120 align=center&gt;&lt;/td&gt;&lt;td width=60 align=center&gt;&lt;/td&gt;&lt;/tr&gt;&lt;/td&gt;&lt;/tr&gt;</v>
      </c>
    </row>
    <row r="7" spans="2:8" ht="38.25" x14ac:dyDescent="0.2">
      <c r="B7" s="1" t="s">
        <v>0</v>
      </c>
      <c r="C7" s="97" t="s">
        <v>6410</v>
      </c>
      <c r="E7" s="102" t="str">
        <f>CONCATENATE("&lt;tr bgcolor=""#FFFFFF""&gt;&lt;td width=120 align=center&gt;",calcolomedia!D12,"&lt;/td&gt;&lt;td width=120 align=center&gt;",calcolomedia!N12,"&lt;/td&gt;&lt;td width=60 align=center&gt;",calcolomedia!X12,"&lt;/td&gt;&lt;/tr&gt;&lt;/td&gt;&lt;/tr&gt;")</f>
        <v>&lt;tr bgcolor="#FFFFFF"&gt;&lt;td width=120 align=center&gt;&lt;/td&gt;&lt;td width=120 align=center&gt;&lt;/td&gt;&lt;td width=60 align=center&gt;&lt;/td&gt;&lt;/tr&gt;&lt;/td&gt;&lt;/tr&gt;</v>
      </c>
    </row>
    <row r="9" spans="2:8" ht="25.5" x14ac:dyDescent="0.2">
      <c r="B9" s="1" t="s">
        <v>10</v>
      </c>
      <c r="C9" s="102" t="s">
        <v>3</v>
      </c>
    </row>
    <row r="11" spans="2:8" ht="89.25" customHeight="1" x14ac:dyDescent="0.2">
      <c r="B11" s="1"/>
      <c r="C11" s="97" t="s">
        <v>6458</v>
      </c>
    </row>
    <row r="12" spans="2:8" x14ac:dyDescent="0.2">
      <c r="B12" s="1" t="s">
        <v>4084</v>
      </c>
    </row>
    <row r="13" spans="2:8" x14ac:dyDescent="0.2">
      <c r="B13" s="1" t="s">
        <v>4085</v>
      </c>
    </row>
    <row r="14" spans="2:8" x14ac:dyDescent="0.2">
      <c r="B14" s="1"/>
    </row>
    <row r="15" spans="2:8" x14ac:dyDescent="0.2">
      <c r="B15" s="97"/>
    </row>
    <row r="16" spans="2:8" x14ac:dyDescent="0.2">
      <c r="B16" s="102">
        <f>COUNTA(calcolomedia!D7:D12)</f>
        <v>3</v>
      </c>
      <c r="C16" s="102">
        <f>COUNTA(calcolomedia!D24:D28)</f>
        <v>0</v>
      </c>
    </row>
  </sheetData>
  <phoneticPr fontId="2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J18"/>
  <sheetViews>
    <sheetView workbookViewId="0">
      <selection activeCell="E17" sqref="E17"/>
    </sheetView>
  </sheetViews>
  <sheetFormatPr defaultRowHeight="12.75" x14ac:dyDescent="0.2"/>
  <cols>
    <col min="1" max="1" width="9.140625" style="58"/>
    <col min="2" max="2" width="11.5703125" style="58" customWidth="1"/>
    <col min="3" max="3" width="16.7109375" style="58" customWidth="1"/>
    <col min="4" max="4" width="16.140625" style="58" customWidth="1"/>
    <col min="5" max="6" width="9.140625" style="58"/>
    <col min="7" max="7" width="10.7109375" style="58" customWidth="1"/>
    <col min="8" max="8" width="3.28515625" style="58" customWidth="1"/>
    <col min="9" max="9" width="10.7109375" style="58" customWidth="1"/>
    <col min="10" max="16384" width="9.140625" style="58"/>
  </cols>
  <sheetData>
    <row r="1" spans="1:10" ht="13.5" thickBot="1" x14ac:dyDescent="0.25">
      <c r="A1" s="60" t="s">
        <v>6379</v>
      </c>
    </row>
    <row r="2" spans="1:10" ht="13.5" thickTop="1" x14ac:dyDescent="0.2">
      <c r="F2" s="77" t="s">
        <v>6378</v>
      </c>
      <c r="G2" s="76"/>
      <c r="H2" s="76"/>
      <c r="I2" s="76"/>
      <c r="J2" s="75"/>
    </row>
    <row r="3" spans="1:10" x14ac:dyDescent="0.2">
      <c r="B3" s="60" t="s">
        <v>6377</v>
      </c>
      <c r="F3" s="67"/>
      <c r="G3" s="68" t="s">
        <v>6376</v>
      </c>
      <c r="H3" s="68"/>
      <c r="I3" s="68" t="s">
        <v>6375</v>
      </c>
      <c r="J3" s="64"/>
    </row>
    <row r="4" spans="1:10" x14ac:dyDescent="0.2">
      <c r="B4" s="58" t="s">
        <v>6374</v>
      </c>
      <c r="C4" s="74">
        <f>calcolomedia!D16</f>
        <v>40.93514444444444</v>
      </c>
      <c r="D4" s="58" t="s">
        <v>6373</v>
      </c>
      <c r="F4" s="71" t="s">
        <v>6372</v>
      </c>
      <c r="G4" s="74">
        <v>40</v>
      </c>
      <c r="H4" s="68"/>
      <c r="I4" s="74">
        <v>17</v>
      </c>
      <c r="J4" s="64"/>
    </row>
    <row r="5" spans="1:10" x14ac:dyDescent="0.2">
      <c r="B5" s="58" t="s">
        <v>6371</v>
      </c>
      <c r="C5" s="72">
        <f>calcolomedia!N16</f>
        <v>16.355833333333333</v>
      </c>
      <c r="D5" s="58" t="s">
        <v>6370</v>
      </c>
      <c r="F5" s="71" t="s">
        <v>6369</v>
      </c>
      <c r="G5" s="73">
        <v>52</v>
      </c>
      <c r="H5" s="68"/>
      <c r="I5" s="73">
        <v>8</v>
      </c>
      <c r="J5" s="64"/>
    </row>
    <row r="6" spans="1:10" x14ac:dyDescent="0.2">
      <c r="F6" s="71" t="s">
        <v>6368</v>
      </c>
      <c r="G6" s="72">
        <v>31</v>
      </c>
      <c r="H6" s="68"/>
      <c r="I6" s="72">
        <v>54</v>
      </c>
      <c r="J6" s="64"/>
    </row>
    <row r="7" spans="1:10" x14ac:dyDescent="0.2">
      <c r="F7" s="71"/>
      <c r="G7" s="69" t="s">
        <v>6367</v>
      </c>
      <c r="H7" s="70"/>
      <c r="I7" s="69" t="s">
        <v>6366</v>
      </c>
      <c r="J7" s="64"/>
    </row>
    <row r="8" spans="1:10" x14ac:dyDescent="0.2">
      <c r="F8" s="67"/>
      <c r="G8" s="68"/>
      <c r="H8" s="68"/>
      <c r="I8" s="68"/>
      <c r="J8" s="64"/>
    </row>
    <row r="9" spans="1:10" x14ac:dyDescent="0.2">
      <c r="B9" s="60"/>
      <c r="F9" s="67" t="s">
        <v>6365</v>
      </c>
      <c r="G9" s="65">
        <f>+G4+(G5+G6/60)/60</f>
        <v>40.875277777777775</v>
      </c>
      <c r="H9" s="66"/>
      <c r="I9" s="65">
        <f>IF(I7="W",+(I4+(I5+I6/60)/60),+I4+(I5+I6/60)/60)</f>
        <v>17.148333333333333</v>
      </c>
      <c r="J9" s="64"/>
    </row>
    <row r="10" spans="1:10" ht="13.5" thickBot="1" x14ac:dyDescent="0.25">
      <c r="F10" s="63"/>
      <c r="G10" s="62"/>
      <c r="H10" s="62"/>
      <c r="I10" s="62"/>
      <c r="J10" s="61"/>
    </row>
    <row r="11" spans="1:10" ht="13.5" thickTop="1" x14ac:dyDescent="0.2">
      <c r="C11" s="59"/>
    </row>
    <row r="12" spans="1:10" x14ac:dyDescent="0.2">
      <c r="C12" s="59"/>
    </row>
    <row r="15" spans="1:10" x14ac:dyDescent="0.2">
      <c r="B15" s="60" t="s">
        <v>6364</v>
      </c>
    </row>
    <row r="16" spans="1:10" x14ac:dyDescent="0.2">
      <c r="B16" s="58" t="s">
        <v>6363</v>
      </c>
      <c r="C16" s="59">
        <f>+Math!B34</f>
        <v>614140.88697643403</v>
      </c>
      <c r="D16" s="58" t="s">
        <v>6362</v>
      </c>
    </row>
    <row r="17" spans="2:4" x14ac:dyDescent="0.2">
      <c r="B17" s="58" t="s">
        <v>6361</v>
      </c>
      <c r="C17" s="59">
        <f>+Math!B35</f>
        <v>4532442.4639778109</v>
      </c>
      <c r="D17" s="58" t="s">
        <v>6360</v>
      </c>
    </row>
    <row r="18" spans="2:4" x14ac:dyDescent="0.2">
      <c r="B18" s="58" t="s">
        <v>6359</v>
      </c>
      <c r="C18" s="58">
        <f>+Math!B31</f>
        <v>33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:J11"/>
  <sheetViews>
    <sheetView workbookViewId="0">
      <selection activeCell="C5" sqref="C5"/>
    </sheetView>
  </sheetViews>
  <sheetFormatPr defaultRowHeight="12.75" x14ac:dyDescent="0.2"/>
  <cols>
    <col min="1" max="2" width="9.140625" style="58"/>
    <col min="3" max="3" width="13.140625" style="58" customWidth="1"/>
    <col min="4" max="5" width="9.140625" style="58"/>
    <col min="6" max="6" width="3.42578125" style="58" customWidth="1"/>
    <col min="7" max="7" width="4.42578125" style="58" customWidth="1"/>
    <col min="8" max="8" width="4.7109375" style="58" customWidth="1"/>
    <col min="9" max="9" width="4.85546875" style="58" customWidth="1"/>
    <col min="10" max="16384" width="9.140625" style="58"/>
  </cols>
  <sheetData>
    <row r="1" spans="1:10" x14ac:dyDescent="0.2">
      <c r="A1" s="60" t="s">
        <v>6382</v>
      </c>
    </row>
    <row r="3" spans="1:10" x14ac:dyDescent="0.2">
      <c r="B3" s="60" t="s">
        <v>6381</v>
      </c>
    </row>
    <row r="5" spans="1:10" x14ac:dyDescent="0.2">
      <c r="B5" s="58" t="s">
        <v>6363</v>
      </c>
      <c r="C5" s="74">
        <f>calcolomedia!N35</f>
        <v>614141</v>
      </c>
      <c r="D5" s="58" t="s">
        <v>6362</v>
      </c>
    </row>
    <row r="6" spans="1:10" x14ac:dyDescent="0.2">
      <c r="B6" s="58" t="s">
        <v>6361</v>
      </c>
      <c r="C6" s="73">
        <f>calcolomedia!D35</f>
        <v>4532442</v>
      </c>
      <c r="D6" s="58" t="s">
        <v>6360</v>
      </c>
    </row>
    <row r="7" spans="1:10" x14ac:dyDescent="0.2">
      <c r="B7" s="58" t="s">
        <v>6359</v>
      </c>
      <c r="C7" s="72">
        <f>'LatLong-&gt;UTM'!C18</f>
        <v>33</v>
      </c>
    </row>
    <row r="9" spans="1:10" x14ac:dyDescent="0.2">
      <c r="B9" s="60" t="s">
        <v>6380</v>
      </c>
      <c r="G9" s="78" t="s">
        <v>6372</v>
      </c>
      <c r="H9" s="78" t="s">
        <v>6369</v>
      </c>
      <c r="I9" s="78" t="s">
        <v>6368</v>
      </c>
    </row>
    <row r="10" spans="1:10" x14ac:dyDescent="0.2">
      <c r="B10" s="58" t="s">
        <v>6374</v>
      </c>
      <c r="C10" s="58">
        <f>+Math!M14</f>
        <v>40.935140209747551</v>
      </c>
      <c r="D10" s="58" t="s">
        <v>6373</v>
      </c>
      <c r="G10" s="58">
        <f>+Math!L18</f>
        <v>40</v>
      </c>
      <c r="H10" s="58">
        <f>+Math!L19</f>
        <v>56</v>
      </c>
      <c r="I10" s="58">
        <f>+Math!L20</f>
        <v>6.5047550911850749</v>
      </c>
      <c r="J10" s="58" t="str">
        <f>IF(C10&lt;0,"S","N")</f>
        <v>N</v>
      </c>
    </row>
    <row r="11" spans="1:10" x14ac:dyDescent="0.2">
      <c r="B11" s="58" t="s">
        <v>6371</v>
      </c>
      <c r="C11" s="58">
        <f>+Math!M15</f>
        <v>16.355834589280686</v>
      </c>
      <c r="D11" s="58" t="s">
        <v>6370</v>
      </c>
      <c r="G11" s="58">
        <f>+Math!M18</f>
        <v>-17</v>
      </c>
      <c r="H11" s="58">
        <f>+Math!M19</f>
        <v>38</v>
      </c>
      <c r="I11" s="58">
        <f>+Math!M20</f>
        <v>38.995478589529569</v>
      </c>
      <c r="J11" s="58" t="str">
        <f>IF(C11&lt;0,"W","E")</f>
        <v>E</v>
      </c>
    </row>
  </sheetData>
  <sheetProtection sheet="1" objects="1" scenarios="1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/>
  <dimension ref="A1:M35"/>
  <sheetViews>
    <sheetView workbookViewId="0">
      <selection activeCell="B31" sqref="B31"/>
    </sheetView>
  </sheetViews>
  <sheetFormatPr defaultRowHeight="12.75" x14ac:dyDescent="0.2"/>
  <cols>
    <col min="1" max="1" width="12.140625" style="58" customWidth="1"/>
    <col min="2" max="2" width="13.85546875" style="58" customWidth="1"/>
    <col min="3" max="16384" width="9.140625" style="58"/>
  </cols>
  <sheetData>
    <row r="1" spans="1:13" x14ac:dyDescent="0.2">
      <c r="A1" s="84" t="s">
        <v>6396</v>
      </c>
      <c r="B1" s="86" t="s">
        <v>6395</v>
      </c>
      <c r="C1" s="85" t="s">
        <v>6409</v>
      </c>
      <c r="H1" s="84" t="s">
        <v>6396</v>
      </c>
      <c r="I1" s="83" t="s">
        <v>6408</v>
      </c>
    </row>
    <row r="2" spans="1:13" x14ac:dyDescent="0.2">
      <c r="A2" s="82" t="s">
        <v>6394</v>
      </c>
      <c r="B2" s="81">
        <v>6378137</v>
      </c>
      <c r="H2" s="82" t="s">
        <v>6394</v>
      </c>
      <c r="I2" s="81">
        <v>6378137</v>
      </c>
    </row>
    <row r="3" spans="1:13" ht="13.5" thickBot="1" x14ac:dyDescent="0.25">
      <c r="A3" s="80" t="s">
        <v>6393</v>
      </c>
      <c r="B3" s="79">
        <v>298.25722359999997</v>
      </c>
      <c r="H3" s="80" t="s">
        <v>6393</v>
      </c>
      <c r="I3" s="79">
        <v>298.25722359999997</v>
      </c>
    </row>
    <row r="4" spans="1:13" x14ac:dyDescent="0.2">
      <c r="A4" s="58" t="s">
        <v>6392</v>
      </c>
      <c r="B4" s="58">
        <f>2*(1/B3)-(1/B3)^2</f>
        <v>6.6943799893122479E-3</v>
      </c>
      <c r="C4" s="58" t="s">
        <v>6391</v>
      </c>
      <c r="D4" s="58">
        <f>+B4/(1-B4)</f>
        <v>6.7394967414361531E-3</v>
      </c>
      <c r="H4" s="58" t="s">
        <v>6392</v>
      </c>
      <c r="I4" s="58">
        <f>2*(1/I3)-(1/I3)^2</f>
        <v>6.6943799893122479E-3</v>
      </c>
      <c r="J4" s="58" t="s">
        <v>6391</v>
      </c>
      <c r="K4" s="58">
        <f>+I4/(1-I4)</f>
        <v>6.7394967414361531E-3</v>
      </c>
    </row>
    <row r="5" spans="1:13" x14ac:dyDescent="0.2">
      <c r="A5" s="58" t="s">
        <v>6390</v>
      </c>
      <c r="B5" s="58">
        <v>0.99960000000000004</v>
      </c>
      <c r="H5" s="58" t="s">
        <v>6390</v>
      </c>
      <c r="I5" s="58">
        <v>0.99960000000000004</v>
      </c>
      <c r="J5" s="58" t="s">
        <v>6407</v>
      </c>
      <c r="K5" s="58">
        <f>+(1-SQRT(1-I4))/(1+SQRT(1-I4))</f>
        <v>1.6792203861750522E-3</v>
      </c>
    </row>
    <row r="7" spans="1:13" x14ac:dyDescent="0.2">
      <c r="C7" s="58" t="s">
        <v>6389</v>
      </c>
    </row>
    <row r="8" spans="1:13" x14ac:dyDescent="0.2">
      <c r="A8" s="58" t="s">
        <v>6376</v>
      </c>
      <c r="B8" s="58">
        <f>+'LatLong-&gt;UTM'!C4</f>
        <v>40.93514444444444</v>
      </c>
      <c r="C8" s="58">
        <f>RADIANS(B8)</f>
        <v>0.71445305033502049</v>
      </c>
      <c r="E8" s="58" t="s">
        <v>6367</v>
      </c>
      <c r="F8" s="58">
        <f>+B2/(SQRT(1-B4*SIN(C8)*SIN(C8)))</f>
        <v>6387321.7009645347</v>
      </c>
      <c r="H8" s="58" t="s">
        <v>6363</v>
      </c>
      <c r="I8" s="58">
        <f>+'UTM-&gt;LatLong'!C5</f>
        <v>614141</v>
      </c>
      <c r="K8" s="58" t="s">
        <v>6406</v>
      </c>
      <c r="L8" s="58">
        <f>+I2/SQRT(1-I4*(SIN(I18))^2)</f>
        <v>6387324.6527088117</v>
      </c>
    </row>
    <row r="9" spans="1:13" x14ac:dyDescent="0.2">
      <c r="A9" s="58" t="s">
        <v>6375</v>
      </c>
      <c r="B9" s="58">
        <f>+'LatLong-&gt;UTM'!C5</f>
        <v>16.355833333333333</v>
      </c>
      <c r="C9" s="58">
        <f>RADIANS(B9)</f>
        <v>0.2854631435741059</v>
      </c>
      <c r="E9" s="58" t="s">
        <v>6388</v>
      </c>
      <c r="F9" s="58">
        <f>(TAN(C8))^2</f>
        <v>0.75221169094502016</v>
      </c>
      <c r="H9" s="58" t="s">
        <v>6361</v>
      </c>
      <c r="I9" s="58">
        <f>+'UTM-&gt;LatLong'!C6</f>
        <v>4532442</v>
      </c>
      <c r="K9" s="58" t="s">
        <v>6405</v>
      </c>
      <c r="L9" s="58">
        <f>(TAN(I18))^2</f>
        <v>0.75263446400158307</v>
      </c>
    </row>
    <row r="10" spans="1:13" x14ac:dyDescent="0.2">
      <c r="A10" s="58" t="s">
        <v>6387</v>
      </c>
      <c r="B10" s="58">
        <f>+(B9+180)-INT((B9+180)/360)*360-180</f>
        <v>16.355833333333322</v>
      </c>
      <c r="C10" s="58">
        <f>RADIANS(B10)</f>
        <v>0.28546314357410568</v>
      </c>
      <c r="E10" s="58" t="s">
        <v>18</v>
      </c>
      <c r="F10" s="58">
        <f>+D4*(COS(C8))^2</f>
        <v>3.846279976480091E-3</v>
      </c>
      <c r="H10" s="58" t="s">
        <v>6359</v>
      </c>
      <c r="I10" s="58">
        <f>+'UTM-&gt;LatLong'!C7</f>
        <v>33</v>
      </c>
      <c r="K10" s="58" t="s">
        <v>6404</v>
      </c>
      <c r="L10" s="58">
        <f>+K4*(COS(I18))^2</f>
        <v>3.8453521711815809E-3</v>
      </c>
    </row>
    <row r="11" spans="1:13" x14ac:dyDescent="0.2">
      <c r="E11" s="58" t="s">
        <v>15</v>
      </c>
      <c r="F11" s="58">
        <f>+(C9-C13)*COS(C8)</f>
        <v>1.7876824953944406E-2</v>
      </c>
      <c r="K11" s="58" t="s">
        <v>6403</v>
      </c>
      <c r="L11" s="58">
        <f>+I2*(1-I4) / ((1-I4*SIN(I18)^2)^(3/2))</f>
        <v>6362857.2258604318</v>
      </c>
    </row>
    <row r="12" spans="1:13" x14ac:dyDescent="0.2">
      <c r="A12" s="58" t="s">
        <v>6359</v>
      </c>
      <c r="B12" s="58">
        <f>+INT((B10+180)/6)+1</f>
        <v>33</v>
      </c>
      <c r="E12" s="58" t="s">
        <v>6386</v>
      </c>
      <c r="F12" s="58">
        <f>+B2*((1-B4/4-3*(B4^2)/64-5*(B4^3)/256)*C8 - (3*B4/8+3*(B4^2)/32+45*(B4^3)/1024)*SIN(2*C8) + (15*(B4^2)/256+45*(B4^3)/1024)*SIN(4*C8) - (35*(B4^3)/3072)*SIN(6*C8))</f>
        <v>4533370.8691471834</v>
      </c>
      <c r="H12" s="58" t="s">
        <v>6402</v>
      </c>
      <c r="I12" s="58">
        <f>+I8-500000</f>
        <v>114141</v>
      </c>
      <c r="K12" s="58" t="s">
        <v>19</v>
      </c>
      <c r="L12" s="58">
        <f>+I12/(L8*I5)</f>
        <v>1.787707387340055E-2</v>
      </c>
    </row>
    <row r="13" spans="1:13" x14ac:dyDescent="0.2">
      <c r="A13" s="58" t="s">
        <v>6385</v>
      </c>
      <c r="B13" s="58">
        <f>+(B12-1)*6 - 180 + 3</f>
        <v>15</v>
      </c>
      <c r="C13" s="58">
        <f>RADIANS(B13)</f>
        <v>0.26179938779914941</v>
      </c>
      <c r="H13" s="58" t="s">
        <v>6401</v>
      </c>
      <c r="I13" s="58">
        <f>+I9</f>
        <v>4532442</v>
      </c>
    </row>
    <row r="14" spans="1:13" x14ac:dyDescent="0.2">
      <c r="H14" s="58" t="s">
        <v>6400</v>
      </c>
      <c r="I14" s="58">
        <f>+(I10-1)*6 - 180 + 3</f>
        <v>15</v>
      </c>
      <c r="K14" s="58" t="s">
        <v>6376</v>
      </c>
      <c r="L14" s="58">
        <f>+I18-(L8*TAN(I18)/L11)*(L12^2/2 - (5+3*L9+10*L10-4*L10^2-9*K4)*(L12^4)/24 + (61+90*L9+298*L10+45*L9^2-252*K4-3*L10^2)*(L12^6)/720)</f>
        <v>0.71445297642561689</v>
      </c>
      <c r="M14" s="58">
        <f>+DEGREES(L14)</f>
        <v>40.935140209747551</v>
      </c>
    </row>
    <row r="15" spans="1:13" x14ac:dyDescent="0.2">
      <c r="A15" s="58" t="s">
        <v>6384</v>
      </c>
      <c r="B15" s="58">
        <f>+B5*F8*(F11 + ((1-F9+F10)*(F11^3))/6 + ((5-18*F9+F9^2+72*F10-58*D4)*(F11^5))/120)+500000</f>
        <v>614140.88697641366</v>
      </c>
      <c r="K15" s="58" t="s">
        <v>6375</v>
      </c>
      <c r="L15" s="58">
        <f>(L12-(1+2*L9+L10)*(L12^3)/6 + (5-2*L10+28*L9-3*L10^2+8*K4+24*L9^2)*(L12^5)/120)/COS(I18)</f>
        <v>2.3663777695372996E-2</v>
      </c>
      <c r="M15" s="58">
        <f>+I14+DEGREES(L15)</f>
        <v>16.355834589280686</v>
      </c>
    </row>
    <row r="16" spans="1:13" x14ac:dyDescent="0.2">
      <c r="A16" s="58" t="s">
        <v>6383</v>
      </c>
      <c r="B16" s="58">
        <f>+B5*(F12+F8*TAN(C8)*((F11^2)/2 + ((5-F9+9*F10+4*(F10^2))*(F11^4))/24 + ((61-58*F9+F9^2+600*F10-330*D4)*(F11^6))/720))</f>
        <v>4532442.4639807232</v>
      </c>
      <c r="H16" s="58" t="s">
        <v>6386</v>
      </c>
      <c r="I16" s="58">
        <f>+I13/I5</f>
        <v>4534255.7022809125</v>
      </c>
    </row>
    <row r="17" spans="1:13" x14ac:dyDescent="0.2">
      <c r="H17" s="58" t="s">
        <v>6399</v>
      </c>
      <c r="I17" s="58">
        <f>+I16/(I2*(1-I4/4-3*I4^2/64-5*I4^3/256))</f>
        <v>0.71209924073854103</v>
      </c>
      <c r="L17" s="58" t="s">
        <v>6376</v>
      </c>
      <c r="M17" s="58" t="s">
        <v>6375</v>
      </c>
    </row>
    <row r="18" spans="1:13" x14ac:dyDescent="0.2">
      <c r="H18" s="58" t="s">
        <v>6398</v>
      </c>
      <c r="I18" s="58">
        <f>+I17+(3*K5/2 - 27*K5^3/27)*SIN(2*I17) + (21*K5^2/16 + 55*K5^4/32)*SIN(4*I17) + (151*K5^3/96)*SIN(6*I17)</f>
        <v>0.71459211195926009</v>
      </c>
      <c r="K18" s="58" t="s">
        <v>6372</v>
      </c>
      <c r="L18" s="58">
        <f>+INT(M14)</f>
        <v>40</v>
      </c>
      <c r="M18" s="58">
        <f>+INT(-M15)</f>
        <v>-17</v>
      </c>
    </row>
    <row r="19" spans="1:13" ht="13.5" thickBot="1" x14ac:dyDescent="0.25">
      <c r="H19" s="58" t="s">
        <v>6397</v>
      </c>
      <c r="I19" s="58">
        <f>+DEGREES(I18)</f>
        <v>40.943112088605602</v>
      </c>
      <c r="K19" s="58" t="s">
        <v>6369</v>
      </c>
      <c r="L19" s="58">
        <f>+INT((M14-L18)*60)</f>
        <v>56</v>
      </c>
      <c r="M19" s="58">
        <f>+INT((-M15-M18)*60)</f>
        <v>38</v>
      </c>
    </row>
    <row r="20" spans="1:13" x14ac:dyDescent="0.2">
      <c r="A20" s="84" t="s">
        <v>6396</v>
      </c>
      <c r="B20" s="83" t="s">
        <v>6395</v>
      </c>
      <c r="K20" s="58" t="s">
        <v>6368</v>
      </c>
      <c r="L20" s="59">
        <f>+(((M14-L18)*60)-L19)*60</f>
        <v>6.5047550911850749</v>
      </c>
      <c r="M20" s="59">
        <f>+(((-M15-M18)*60)-M19)*60</f>
        <v>38.995478589529569</v>
      </c>
    </row>
    <row r="21" spans="1:13" x14ac:dyDescent="0.2">
      <c r="A21" s="82" t="s">
        <v>6394</v>
      </c>
      <c r="B21" s="81">
        <v>6378137</v>
      </c>
    </row>
    <row r="22" spans="1:13" ht="13.5" thickBot="1" x14ac:dyDescent="0.25">
      <c r="A22" s="80" t="s">
        <v>6393</v>
      </c>
      <c r="B22" s="79">
        <v>298.25722356300003</v>
      </c>
    </row>
    <row r="23" spans="1:13" x14ac:dyDescent="0.2">
      <c r="A23" s="58" t="s">
        <v>6392</v>
      </c>
      <c r="B23" s="58">
        <f>2*(1/B22)-(1/B22)^2</f>
        <v>6.6943799901413165E-3</v>
      </c>
      <c r="C23" s="58" t="s">
        <v>6391</v>
      </c>
      <c r="D23" s="58">
        <f>+B23/(1-B23)</f>
        <v>6.7394967422764341E-3</v>
      </c>
    </row>
    <row r="24" spans="1:13" x14ac:dyDescent="0.2">
      <c r="A24" s="58" t="s">
        <v>6390</v>
      </c>
      <c r="B24" s="58">
        <v>0.99960000000000004</v>
      </c>
    </row>
    <row r="26" spans="1:13" x14ac:dyDescent="0.2">
      <c r="C26" s="58" t="s">
        <v>6389</v>
      </c>
    </row>
    <row r="27" spans="1:13" x14ac:dyDescent="0.2">
      <c r="A27" s="58" t="s">
        <v>6376</v>
      </c>
      <c r="B27" s="58">
        <f>+B8</f>
        <v>40.93514444444444</v>
      </c>
      <c r="C27" s="58">
        <f>RADIANS(B27)</f>
        <v>0.71445305033502049</v>
      </c>
      <c r="E27" s="58" t="s">
        <v>6367</v>
      </c>
      <c r="F27" s="58">
        <f>+B21/(SQRT(1-B23*SIN(C27)*SIN(C27)))</f>
        <v>6387321.7009656737</v>
      </c>
    </row>
    <row r="28" spans="1:13" x14ac:dyDescent="0.2">
      <c r="A28" s="58" t="s">
        <v>6375</v>
      </c>
      <c r="B28" s="58">
        <f>+B9</f>
        <v>16.355833333333333</v>
      </c>
      <c r="C28" s="58">
        <f>RADIANS(B28)</f>
        <v>0.2854631435741059</v>
      </c>
      <c r="E28" s="58" t="s">
        <v>6388</v>
      </c>
      <c r="F28" s="58">
        <f>(TAN(C27))^2</f>
        <v>0.75221169094502016</v>
      </c>
    </row>
    <row r="29" spans="1:13" x14ac:dyDescent="0.2">
      <c r="A29" s="58" t="s">
        <v>6387</v>
      </c>
      <c r="B29" s="58">
        <f>+(B28+180)-INT((B28+180)/360)*360-180</f>
        <v>16.355833333333322</v>
      </c>
      <c r="C29" s="58">
        <f>RADIANS(B29)</f>
        <v>0.28546314357410568</v>
      </c>
      <c r="E29" s="58" t="s">
        <v>18</v>
      </c>
      <c r="F29" s="58">
        <f>+D23*(COS(C27))^2</f>
        <v>3.8462799769596458E-3</v>
      </c>
    </row>
    <row r="30" spans="1:13" x14ac:dyDescent="0.2">
      <c r="E30" s="58" t="s">
        <v>15</v>
      </c>
      <c r="F30" s="58">
        <f>+(C28-C32)*COS(C27)</f>
        <v>1.7876824953944406E-2</v>
      </c>
    </row>
    <row r="31" spans="1:13" x14ac:dyDescent="0.2">
      <c r="A31" s="58" t="s">
        <v>6359</v>
      </c>
      <c r="B31" s="58">
        <f>+INT((B29+180)/6)+1</f>
        <v>33</v>
      </c>
      <c r="E31" s="58" t="s">
        <v>6386</v>
      </c>
      <c r="F31" s="58">
        <f>+B21*((1-B23/4-3*(B23^2)/64-5*(B23^3)/256)*C27 - (3*B23/8+3*(B23^2)/32+45*(B23^3)/1024)*SIN(2*C27) + (15*(B23^2)/256+45*(B23^3)/1024)*SIN(4*C27) - (35*(B23^3)/3072)*SIN(6*C27))</f>
        <v>4533370.8691442683</v>
      </c>
    </row>
    <row r="32" spans="1:13" x14ac:dyDescent="0.2">
      <c r="A32" s="58" t="s">
        <v>6385</v>
      </c>
      <c r="B32" s="58">
        <f>+(B31-1)*6 - 180 + 3</f>
        <v>15</v>
      </c>
      <c r="C32" s="58">
        <f>RADIANS(B32)</f>
        <v>0.26179938779914941</v>
      </c>
    </row>
    <row r="34" spans="1:2" x14ac:dyDescent="0.2">
      <c r="A34" s="58" t="s">
        <v>6384</v>
      </c>
      <c r="B34" s="58">
        <f>+B24*F27*(F30 + ((1-F28+F29)*(F30^3))/6 + ((5-18*F28+F28^2+72*F29-58*D23)*(F30^5))/120)+500000</f>
        <v>614140.88697643403</v>
      </c>
    </row>
    <row r="35" spans="1:2" x14ac:dyDescent="0.2">
      <c r="A35" s="58" t="s">
        <v>6383</v>
      </c>
      <c r="B35" s="58">
        <f>+B24*(F31+F27*TAN(C27)*((F30^2)/2 + ((5-F28+9*F29+4*(F29^2))*(F30^4))/24 + ((61-58*F28+F28^2+600*F29-330*D23)*(F30^6))/720))</f>
        <v>4532442.4639778109</v>
      </c>
    </row>
  </sheetData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D1001"/>
  <sheetViews>
    <sheetView topLeftCell="A22" workbookViewId="0">
      <selection activeCell="D92" sqref="D92"/>
    </sheetView>
  </sheetViews>
  <sheetFormatPr defaultRowHeight="12.75" x14ac:dyDescent="0.2"/>
  <cols>
    <col min="1" max="1" width="5" style="2" bestFit="1" customWidth="1"/>
    <col min="2" max="2" width="9.85546875" style="2" bestFit="1" customWidth="1"/>
    <col min="3" max="3" width="20.5703125" style="2" bestFit="1" customWidth="1"/>
    <col min="4" max="4" width="70.28515625" style="2" bestFit="1" customWidth="1"/>
    <col min="5" max="16384" width="9.140625" style="2"/>
  </cols>
  <sheetData>
    <row r="1" spans="1:4" x14ac:dyDescent="0.2">
      <c r="A1" s="3" t="s">
        <v>29</v>
      </c>
      <c r="B1" s="3" t="s">
        <v>30</v>
      </c>
      <c r="C1" s="3" t="s">
        <v>31</v>
      </c>
      <c r="D1" s="3" t="s">
        <v>32</v>
      </c>
    </row>
    <row r="2" spans="1:4" x14ac:dyDescent="0.2">
      <c r="A2" s="4">
        <v>1</v>
      </c>
      <c r="B2" s="4" t="s">
        <v>33</v>
      </c>
      <c r="C2" s="4" t="s">
        <v>34</v>
      </c>
      <c r="D2" s="9" t="s">
        <v>35</v>
      </c>
    </row>
    <row r="3" spans="1:4" x14ac:dyDescent="0.2">
      <c r="A3" s="4">
        <v>2</v>
      </c>
      <c r="B3" s="4" t="s">
        <v>33</v>
      </c>
      <c r="C3" s="4" t="s">
        <v>36</v>
      </c>
      <c r="D3" s="9" t="s">
        <v>37</v>
      </c>
    </row>
    <row r="4" spans="1:4" x14ac:dyDescent="0.2">
      <c r="A4" s="4">
        <v>3</v>
      </c>
      <c r="B4" s="4" t="s">
        <v>33</v>
      </c>
      <c r="C4" s="4" t="s">
        <v>36</v>
      </c>
      <c r="D4" s="9" t="s">
        <v>38</v>
      </c>
    </row>
    <row r="5" spans="1:4" x14ac:dyDescent="0.2">
      <c r="A5" s="4">
        <v>4</v>
      </c>
      <c r="B5" s="4" t="s">
        <v>33</v>
      </c>
      <c r="C5" s="4" t="s">
        <v>36</v>
      </c>
      <c r="D5" s="9" t="s">
        <v>39</v>
      </c>
    </row>
    <row r="6" spans="1:4" x14ac:dyDescent="0.2">
      <c r="A6" s="4">
        <v>5</v>
      </c>
      <c r="B6" s="4" t="s">
        <v>33</v>
      </c>
      <c r="C6" s="4" t="s">
        <v>36</v>
      </c>
      <c r="D6" s="9" t="s">
        <v>40</v>
      </c>
    </row>
    <row r="7" spans="1:4" x14ac:dyDescent="0.2">
      <c r="A7" s="4">
        <v>6</v>
      </c>
      <c r="B7" s="4" t="s">
        <v>33</v>
      </c>
      <c r="C7" s="4" t="s">
        <v>36</v>
      </c>
      <c r="D7" s="9" t="s">
        <v>41</v>
      </c>
    </row>
    <row r="8" spans="1:4" x14ac:dyDescent="0.2">
      <c r="A8" s="4">
        <v>7</v>
      </c>
      <c r="B8" s="4" t="s">
        <v>33</v>
      </c>
      <c r="C8" s="4" t="s">
        <v>36</v>
      </c>
      <c r="D8" s="9" t="s">
        <v>42</v>
      </c>
    </row>
    <row r="9" spans="1:4" x14ac:dyDescent="0.2">
      <c r="A9" s="4">
        <v>8</v>
      </c>
      <c r="B9" s="4" t="s">
        <v>33</v>
      </c>
      <c r="C9" s="4" t="s">
        <v>36</v>
      </c>
      <c r="D9" s="9" t="s">
        <v>43</v>
      </c>
    </row>
    <row r="10" spans="1:4" x14ac:dyDescent="0.2">
      <c r="A10" s="4">
        <v>9</v>
      </c>
      <c r="B10" s="4" t="s">
        <v>33</v>
      </c>
      <c r="C10" s="4" t="s">
        <v>36</v>
      </c>
      <c r="D10" s="9" t="s">
        <v>44</v>
      </c>
    </row>
    <row r="11" spans="1:4" x14ac:dyDescent="0.2">
      <c r="A11" s="4">
        <v>10</v>
      </c>
      <c r="B11" s="4" t="s">
        <v>33</v>
      </c>
      <c r="C11" s="4" t="s">
        <v>36</v>
      </c>
      <c r="D11" s="9" t="s">
        <v>45</v>
      </c>
    </row>
    <row r="12" spans="1:4" x14ac:dyDescent="0.2">
      <c r="A12" s="4">
        <v>11</v>
      </c>
      <c r="B12" s="4" t="s">
        <v>33</v>
      </c>
      <c r="C12" s="4" t="s">
        <v>36</v>
      </c>
      <c r="D12" s="9" t="s">
        <v>46</v>
      </c>
    </row>
    <row r="13" spans="1:4" x14ac:dyDescent="0.2">
      <c r="A13" s="4">
        <v>12</v>
      </c>
      <c r="B13" s="4" t="s">
        <v>33</v>
      </c>
      <c r="C13" s="4" t="s">
        <v>36</v>
      </c>
      <c r="D13" s="9" t="s">
        <v>47</v>
      </c>
    </row>
    <row r="14" spans="1:4" x14ac:dyDescent="0.2">
      <c r="A14" s="4">
        <v>13</v>
      </c>
      <c r="B14" s="4" t="s">
        <v>33</v>
      </c>
      <c r="C14" s="4" t="s">
        <v>36</v>
      </c>
      <c r="D14" s="9" t="s">
        <v>48</v>
      </c>
    </row>
    <row r="15" spans="1:4" x14ac:dyDescent="0.2">
      <c r="A15" s="4">
        <v>14</v>
      </c>
      <c r="B15" s="4" t="s">
        <v>33</v>
      </c>
      <c r="C15" s="4" t="s">
        <v>36</v>
      </c>
      <c r="D15" s="9" t="s">
        <v>49</v>
      </c>
    </row>
    <row r="16" spans="1:4" x14ac:dyDescent="0.2">
      <c r="A16" s="4">
        <v>15</v>
      </c>
      <c r="B16" s="4" t="s">
        <v>33</v>
      </c>
      <c r="C16" s="4" t="s">
        <v>36</v>
      </c>
      <c r="D16" s="9" t="s">
        <v>50</v>
      </c>
    </row>
    <row r="17" spans="1:4" x14ac:dyDescent="0.2">
      <c r="A17" s="4">
        <v>16</v>
      </c>
      <c r="B17" s="4" t="s">
        <v>33</v>
      </c>
      <c r="C17" s="4" t="s">
        <v>36</v>
      </c>
      <c r="D17" s="9" t="s">
        <v>51</v>
      </c>
    </row>
    <row r="18" spans="1:4" x14ac:dyDescent="0.2">
      <c r="A18" s="4">
        <v>17</v>
      </c>
      <c r="B18" s="4" t="s">
        <v>33</v>
      </c>
      <c r="C18" s="4" t="s">
        <v>36</v>
      </c>
      <c r="D18" s="9" t="s">
        <v>52</v>
      </c>
    </row>
    <row r="19" spans="1:4" x14ac:dyDescent="0.2">
      <c r="A19" s="4">
        <v>18</v>
      </c>
      <c r="B19" s="4" t="s">
        <v>33</v>
      </c>
      <c r="C19" s="4" t="s">
        <v>36</v>
      </c>
      <c r="D19" s="9" t="s">
        <v>53</v>
      </c>
    </row>
    <row r="20" spans="1:4" x14ac:dyDescent="0.2">
      <c r="A20" s="4">
        <v>19</v>
      </c>
      <c r="B20" s="4" t="s">
        <v>33</v>
      </c>
      <c r="C20" s="4" t="s">
        <v>36</v>
      </c>
      <c r="D20" s="9" t="s">
        <v>54</v>
      </c>
    </row>
    <row r="21" spans="1:4" x14ac:dyDescent="0.2">
      <c r="A21" s="4">
        <v>20</v>
      </c>
      <c r="B21" s="4" t="s">
        <v>33</v>
      </c>
      <c r="C21" s="4" t="s">
        <v>36</v>
      </c>
      <c r="D21" s="9" t="s">
        <v>55</v>
      </c>
    </row>
    <row r="22" spans="1:4" x14ac:dyDescent="0.2">
      <c r="A22" s="4">
        <v>21</v>
      </c>
      <c r="B22" s="4" t="s">
        <v>33</v>
      </c>
      <c r="C22" s="4" t="s">
        <v>36</v>
      </c>
      <c r="D22" s="9" t="s">
        <v>56</v>
      </c>
    </row>
    <row r="23" spans="1:4" x14ac:dyDescent="0.2">
      <c r="A23" s="4">
        <v>22</v>
      </c>
      <c r="B23" s="4" t="s">
        <v>33</v>
      </c>
      <c r="C23" s="4" t="s">
        <v>36</v>
      </c>
      <c r="D23" s="9" t="s">
        <v>57</v>
      </c>
    </row>
    <row r="24" spans="1:4" x14ac:dyDescent="0.2">
      <c r="A24" s="4">
        <v>23</v>
      </c>
      <c r="B24" s="4" t="s">
        <v>33</v>
      </c>
      <c r="C24" s="4" t="s">
        <v>36</v>
      </c>
      <c r="D24" s="9" t="s">
        <v>58</v>
      </c>
    </row>
    <row r="25" spans="1:4" x14ac:dyDescent="0.2">
      <c r="A25" s="4">
        <v>24</v>
      </c>
      <c r="B25" s="4" t="s">
        <v>33</v>
      </c>
      <c r="C25" s="4" t="s">
        <v>36</v>
      </c>
      <c r="D25" s="9" t="s">
        <v>59</v>
      </c>
    </row>
    <row r="26" spans="1:4" x14ac:dyDescent="0.2">
      <c r="A26" s="4">
        <v>25</v>
      </c>
      <c r="B26" s="4" t="s">
        <v>33</v>
      </c>
      <c r="C26" s="4" t="s">
        <v>36</v>
      </c>
      <c r="D26" s="9" t="s">
        <v>60</v>
      </c>
    </row>
    <row r="27" spans="1:4" x14ac:dyDescent="0.2">
      <c r="A27" s="4">
        <v>26</v>
      </c>
      <c r="B27" s="4" t="s">
        <v>33</v>
      </c>
      <c r="C27" s="4" t="s">
        <v>36</v>
      </c>
      <c r="D27" s="9" t="s">
        <v>61</v>
      </c>
    </row>
    <row r="28" spans="1:4" x14ac:dyDescent="0.2">
      <c r="A28" s="5">
        <v>27</v>
      </c>
      <c r="B28" s="5" t="s">
        <v>33</v>
      </c>
      <c r="C28" s="5" t="s">
        <v>62</v>
      </c>
      <c r="D28" s="10" t="s">
        <v>63</v>
      </c>
    </row>
    <row r="29" spans="1:4" x14ac:dyDescent="0.2">
      <c r="A29" s="4">
        <v>28</v>
      </c>
      <c r="B29" s="4" t="s">
        <v>33</v>
      </c>
      <c r="C29" s="4" t="s">
        <v>64</v>
      </c>
      <c r="D29" s="9" t="s">
        <v>65</v>
      </c>
    </row>
    <row r="30" spans="1:4" x14ac:dyDescent="0.2">
      <c r="A30" s="4">
        <v>29</v>
      </c>
      <c r="B30" s="4" t="s">
        <v>33</v>
      </c>
      <c r="C30" s="4" t="s">
        <v>64</v>
      </c>
      <c r="D30" s="9" t="s">
        <v>66</v>
      </c>
    </row>
    <row r="31" spans="1:4" x14ac:dyDescent="0.2">
      <c r="A31" s="4">
        <v>30</v>
      </c>
      <c r="B31" s="4" t="s">
        <v>33</v>
      </c>
      <c r="C31" s="4" t="s">
        <v>64</v>
      </c>
      <c r="D31" s="9" t="s">
        <v>67</v>
      </c>
    </row>
    <row r="32" spans="1:4" x14ac:dyDescent="0.2">
      <c r="A32" s="4">
        <v>31</v>
      </c>
      <c r="B32" s="4" t="s">
        <v>33</v>
      </c>
      <c r="C32" s="4" t="s">
        <v>64</v>
      </c>
      <c r="D32" s="9" t="s">
        <v>68</v>
      </c>
    </row>
    <row r="33" spans="1:4" x14ac:dyDescent="0.2">
      <c r="A33" s="5">
        <v>32</v>
      </c>
      <c r="B33" s="5" t="s">
        <v>33</v>
      </c>
      <c r="C33" s="5" t="s">
        <v>69</v>
      </c>
      <c r="D33" s="10" t="s">
        <v>70</v>
      </c>
    </row>
    <row r="34" spans="1:4" x14ac:dyDescent="0.2">
      <c r="A34" s="5">
        <v>33</v>
      </c>
      <c r="B34" s="5" t="s">
        <v>33</v>
      </c>
      <c r="C34" s="5" t="s">
        <v>69</v>
      </c>
      <c r="D34" s="10" t="s">
        <v>71</v>
      </c>
    </row>
    <row r="35" spans="1:4" x14ac:dyDescent="0.2">
      <c r="A35" s="5">
        <v>34</v>
      </c>
      <c r="B35" s="5" t="s">
        <v>33</v>
      </c>
      <c r="C35" s="5" t="s">
        <v>69</v>
      </c>
      <c r="D35" s="10" t="s">
        <v>72</v>
      </c>
    </row>
    <row r="36" spans="1:4" x14ac:dyDescent="0.2">
      <c r="A36" s="5">
        <v>35</v>
      </c>
      <c r="B36" s="5" t="s">
        <v>33</v>
      </c>
      <c r="C36" s="5" t="s">
        <v>73</v>
      </c>
      <c r="D36" s="10" t="s">
        <v>74</v>
      </c>
    </row>
    <row r="37" spans="1:4" x14ac:dyDescent="0.2">
      <c r="A37" s="5">
        <v>36</v>
      </c>
      <c r="B37" s="5" t="s">
        <v>33</v>
      </c>
      <c r="C37" s="5" t="s">
        <v>73</v>
      </c>
      <c r="D37" s="10" t="s">
        <v>75</v>
      </c>
    </row>
    <row r="38" spans="1:4" x14ac:dyDescent="0.2">
      <c r="A38" s="5">
        <v>37</v>
      </c>
      <c r="B38" s="5" t="s">
        <v>33</v>
      </c>
      <c r="C38" s="5" t="s">
        <v>73</v>
      </c>
      <c r="D38" s="10" t="s">
        <v>76</v>
      </c>
    </row>
    <row r="39" spans="1:4" x14ac:dyDescent="0.2">
      <c r="A39" s="5">
        <v>38</v>
      </c>
      <c r="B39" s="5" t="s">
        <v>33</v>
      </c>
      <c r="C39" s="5" t="s">
        <v>73</v>
      </c>
      <c r="D39" s="10" t="s">
        <v>77</v>
      </c>
    </row>
    <row r="40" spans="1:4" x14ac:dyDescent="0.2">
      <c r="A40" s="5">
        <v>39</v>
      </c>
      <c r="B40" s="5" t="s">
        <v>33</v>
      </c>
      <c r="C40" s="5" t="s">
        <v>62</v>
      </c>
      <c r="D40" s="10" t="s">
        <v>78</v>
      </c>
    </row>
    <row r="41" spans="1:4" x14ac:dyDescent="0.2">
      <c r="A41" s="5">
        <v>40</v>
      </c>
      <c r="B41" s="5" t="s">
        <v>33</v>
      </c>
      <c r="C41" s="5" t="s">
        <v>79</v>
      </c>
      <c r="D41" s="10" t="s">
        <v>80</v>
      </c>
    </row>
    <row r="42" spans="1:4" x14ac:dyDescent="0.2">
      <c r="A42" s="5">
        <v>41</v>
      </c>
      <c r="B42" s="5" t="s">
        <v>33</v>
      </c>
      <c r="C42" s="5" t="s">
        <v>81</v>
      </c>
      <c r="D42" s="10" t="s">
        <v>82</v>
      </c>
    </row>
    <row r="43" spans="1:4" x14ac:dyDescent="0.2">
      <c r="A43" s="4">
        <v>42</v>
      </c>
      <c r="B43" s="4" t="s">
        <v>33</v>
      </c>
      <c r="C43" s="4" t="s">
        <v>34</v>
      </c>
      <c r="D43" s="6" t="s">
        <v>83</v>
      </c>
    </row>
    <row r="44" spans="1:4" x14ac:dyDescent="0.2">
      <c r="A44" s="4">
        <v>43</v>
      </c>
      <c r="B44" s="4" t="s">
        <v>33</v>
      </c>
      <c r="C44" s="4" t="s">
        <v>34</v>
      </c>
      <c r="D44" s="6" t="s">
        <v>84</v>
      </c>
    </row>
    <row r="45" spans="1:4" x14ac:dyDescent="0.2">
      <c r="A45" s="4">
        <v>44</v>
      </c>
      <c r="B45" s="4" t="s">
        <v>33</v>
      </c>
      <c r="C45" s="4" t="s">
        <v>34</v>
      </c>
      <c r="D45" s="6" t="s">
        <v>85</v>
      </c>
    </row>
    <row r="46" spans="1:4" x14ac:dyDescent="0.2">
      <c r="A46" s="4">
        <v>45</v>
      </c>
      <c r="B46" s="4" t="s">
        <v>33</v>
      </c>
      <c r="C46" s="4" t="s">
        <v>34</v>
      </c>
      <c r="D46" s="6" t="s">
        <v>86</v>
      </c>
    </row>
    <row r="47" spans="1:4" x14ac:dyDescent="0.2">
      <c r="A47" s="4">
        <v>46</v>
      </c>
      <c r="B47" s="4" t="s">
        <v>33</v>
      </c>
      <c r="C47" s="4" t="s">
        <v>34</v>
      </c>
      <c r="D47" s="6" t="s">
        <v>87</v>
      </c>
    </row>
    <row r="48" spans="1:4" x14ac:dyDescent="0.2">
      <c r="A48" s="4">
        <v>47</v>
      </c>
      <c r="B48" s="4" t="s">
        <v>33</v>
      </c>
      <c r="C48" s="4" t="s">
        <v>34</v>
      </c>
      <c r="D48" s="6" t="s">
        <v>88</v>
      </c>
    </row>
    <row r="49" spans="1:4" x14ac:dyDescent="0.2">
      <c r="A49" s="4">
        <v>48</v>
      </c>
      <c r="B49" s="4" t="s">
        <v>33</v>
      </c>
      <c r="C49" s="4" t="s">
        <v>34</v>
      </c>
      <c r="D49" s="6" t="s">
        <v>89</v>
      </c>
    </row>
    <row r="50" spans="1:4" x14ac:dyDescent="0.2">
      <c r="A50" s="4">
        <v>49</v>
      </c>
      <c r="B50" s="4" t="s">
        <v>33</v>
      </c>
      <c r="C50" s="4" t="s">
        <v>34</v>
      </c>
      <c r="D50" s="6" t="s">
        <v>90</v>
      </c>
    </row>
    <row r="51" spans="1:4" x14ac:dyDescent="0.2">
      <c r="A51" s="4">
        <v>50</v>
      </c>
      <c r="B51" s="4" t="s">
        <v>33</v>
      </c>
      <c r="C51" s="4" t="s">
        <v>34</v>
      </c>
      <c r="D51" s="6" t="s">
        <v>91</v>
      </c>
    </row>
    <row r="52" spans="1:4" x14ac:dyDescent="0.2">
      <c r="A52" s="4">
        <v>51</v>
      </c>
      <c r="B52" s="4" t="s">
        <v>33</v>
      </c>
      <c r="C52" s="4" t="s">
        <v>34</v>
      </c>
      <c r="D52" s="6" t="s">
        <v>92</v>
      </c>
    </row>
    <row r="53" spans="1:4" x14ac:dyDescent="0.2">
      <c r="A53" s="4">
        <v>52</v>
      </c>
      <c r="B53" s="4" t="s">
        <v>33</v>
      </c>
      <c r="C53" s="4" t="s">
        <v>34</v>
      </c>
      <c r="D53" s="6" t="s">
        <v>93</v>
      </c>
    </row>
    <row r="54" spans="1:4" x14ac:dyDescent="0.2">
      <c r="A54" s="4">
        <v>53</v>
      </c>
      <c r="B54" s="4" t="s">
        <v>33</v>
      </c>
      <c r="C54" s="4" t="s">
        <v>34</v>
      </c>
      <c r="D54" s="6" t="s">
        <v>94</v>
      </c>
    </row>
    <row r="55" spans="1:4" x14ac:dyDescent="0.2">
      <c r="A55" s="4">
        <v>54</v>
      </c>
      <c r="B55" s="4" t="s">
        <v>33</v>
      </c>
      <c r="C55" s="4" t="s">
        <v>34</v>
      </c>
      <c r="D55" s="6" t="s">
        <v>95</v>
      </c>
    </row>
    <row r="56" spans="1:4" x14ac:dyDescent="0.2">
      <c r="A56" s="4">
        <v>55</v>
      </c>
      <c r="B56" s="4" t="s">
        <v>33</v>
      </c>
      <c r="C56" s="4" t="s">
        <v>34</v>
      </c>
      <c r="D56" s="6" t="s">
        <v>96</v>
      </c>
    </row>
    <row r="57" spans="1:4" x14ac:dyDescent="0.2">
      <c r="A57" s="4">
        <v>56</v>
      </c>
      <c r="B57" s="4" t="s">
        <v>33</v>
      </c>
      <c r="C57" s="4" t="s">
        <v>34</v>
      </c>
      <c r="D57" s="6" t="s">
        <v>97</v>
      </c>
    </row>
    <row r="58" spans="1:4" x14ac:dyDescent="0.2">
      <c r="A58" s="4">
        <v>57</v>
      </c>
      <c r="B58" s="4" t="s">
        <v>33</v>
      </c>
      <c r="C58" s="4" t="s">
        <v>34</v>
      </c>
      <c r="D58" s="6" t="s">
        <v>98</v>
      </c>
    </row>
    <row r="59" spans="1:4" x14ac:dyDescent="0.2">
      <c r="A59" s="4">
        <v>58</v>
      </c>
      <c r="B59" s="4" t="s">
        <v>33</v>
      </c>
      <c r="C59" s="4" t="s">
        <v>34</v>
      </c>
      <c r="D59" s="6" t="s">
        <v>99</v>
      </c>
    </row>
    <row r="60" spans="1:4" x14ac:dyDescent="0.2">
      <c r="A60" s="4">
        <v>59</v>
      </c>
      <c r="B60" s="4" t="s">
        <v>33</v>
      </c>
      <c r="C60" s="4" t="s">
        <v>34</v>
      </c>
      <c r="D60" s="6" t="s">
        <v>100</v>
      </c>
    </row>
    <row r="61" spans="1:4" x14ac:dyDescent="0.2">
      <c r="A61" s="4">
        <v>60</v>
      </c>
      <c r="B61" s="4" t="s">
        <v>33</v>
      </c>
      <c r="C61" s="4" t="s">
        <v>34</v>
      </c>
      <c r="D61" s="6" t="s">
        <v>101</v>
      </c>
    </row>
    <row r="62" spans="1:4" x14ac:dyDescent="0.2">
      <c r="A62" s="4">
        <v>61</v>
      </c>
      <c r="B62" s="4" t="s">
        <v>33</v>
      </c>
      <c r="C62" s="4" t="s">
        <v>34</v>
      </c>
      <c r="D62" s="6" t="s">
        <v>102</v>
      </c>
    </row>
    <row r="63" spans="1:4" x14ac:dyDescent="0.2">
      <c r="A63" s="4">
        <v>62</v>
      </c>
      <c r="B63" s="4" t="s">
        <v>33</v>
      </c>
      <c r="C63" s="4" t="s">
        <v>34</v>
      </c>
      <c r="D63" s="6" t="s">
        <v>103</v>
      </c>
    </row>
    <row r="64" spans="1:4" x14ac:dyDescent="0.2">
      <c r="A64" s="4">
        <v>63</v>
      </c>
      <c r="B64" s="4" t="s">
        <v>33</v>
      </c>
      <c r="C64" s="4" t="s">
        <v>34</v>
      </c>
      <c r="D64" s="6" t="s">
        <v>104</v>
      </c>
    </row>
    <row r="65" spans="1:4" x14ac:dyDescent="0.2">
      <c r="A65" s="4">
        <v>64</v>
      </c>
      <c r="B65" s="4" t="s">
        <v>33</v>
      </c>
      <c r="C65" s="4" t="s">
        <v>34</v>
      </c>
      <c r="D65" s="6" t="s">
        <v>105</v>
      </c>
    </row>
    <row r="66" spans="1:4" x14ac:dyDescent="0.2">
      <c r="A66" s="4">
        <v>65</v>
      </c>
      <c r="B66" s="4" t="s">
        <v>33</v>
      </c>
      <c r="C66" s="4" t="s">
        <v>34</v>
      </c>
      <c r="D66" s="6" t="s">
        <v>106</v>
      </c>
    </row>
    <row r="67" spans="1:4" x14ac:dyDescent="0.2">
      <c r="A67" s="4">
        <v>66</v>
      </c>
      <c r="B67" s="4" t="s">
        <v>33</v>
      </c>
      <c r="C67" s="4" t="s">
        <v>34</v>
      </c>
      <c r="D67" s="6" t="s">
        <v>107</v>
      </c>
    </row>
    <row r="68" spans="1:4" x14ac:dyDescent="0.2">
      <c r="A68" s="4">
        <v>67</v>
      </c>
      <c r="B68" s="4" t="s">
        <v>33</v>
      </c>
      <c r="C68" s="4" t="s">
        <v>34</v>
      </c>
      <c r="D68" s="6" t="s">
        <v>108</v>
      </c>
    </row>
    <row r="69" spans="1:4" x14ac:dyDescent="0.2">
      <c r="A69" s="4">
        <v>68</v>
      </c>
      <c r="B69" s="4" t="s">
        <v>33</v>
      </c>
      <c r="C69" s="4" t="s">
        <v>34</v>
      </c>
      <c r="D69" s="6" t="s">
        <v>109</v>
      </c>
    </row>
    <row r="70" spans="1:4" x14ac:dyDescent="0.2">
      <c r="A70" s="4">
        <v>69</v>
      </c>
      <c r="B70" s="4" t="s">
        <v>33</v>
      </c>
      <c r="C70" s="4" t="s">
        <v>34</v>
      </c>
      <c r="D70" s="6" t="s">
        <v>110</v>
      </c>
    </row>
    <row r="71" spans="1:4" x14ac:dyDescent="0.2">
      <c r="A71" s="4">
        <v>70</v>
      </c>
      <c r="B71" s="4" t="s">
        <v>33</v>
      </c>
      <c r="C71" s="4" t="s">
        <v>34</v>
      </c>
      <c r="D71" s="6" t="s">
        <v>111</v>
      </c>
    </row>
    <row r="72" spans="1:4" x14ac:dyDescent="0.2">
      <c r="A72" s="4">
        <v>71</v>
      </c>
      <c r="B72" s="4" t="s">
        <v>33</v>
      </c>
      <c r="C72" s="4" t="s">
        <v>34</v>
      </c>
      <c r="D72" s="6" t="s">
        <v>112</v>
      </c>
    </row>
    <row r="73" spans="1:4" x14ac:dyDescent="0.2">
      <c r="A73" s="4">
        <v>72</v>
      </c>
      <c r="B73" s="4" t="s">
        <v>33</v>
      </c>
      <c r="C73" s="4" t="s">
        <v>34</v>
      </c>
      <c r="D73" s="6" t="s">
        <v>113</v>
      </c>
    </row>
    <row r="74" spans="1:4" x14ac:dyDescent="0.2">
      <c r="A74" s="4">
        <v>73</v>
      </c>
      <c r="B74" s="4" t="s">
        <v>33</v>
      </c>
      <c r="C74" s="4" t="s">
        <v>34</v>
      </c>
      <c r="D74" s="6" t="s">
        <v>114</v>
      </c>
    </row>
    <row r="75" spans="1:4" x14ac:dyDescent="0.2">
      <c r="A75" s="4">
        <v>74</v>
      </c>
      <c r="B75" s="4" t="s">
        <v>33</v>
      </c>
      <c r="C75" s="4" t="s">
        <v>34</v>
      </c>
      <c r="D75" s="6" t="s">
        <v>115</v>
      </c>
    </row>
    <row r="76" spans="1:4" x14ac:dyDescent="0.2">
      <c r="A76" s="4">
        <v>75</v>
      </c>
      <c r="B76" s="4" t="s">
        <v>33</v>
      </c>
      <c r="C76" s="4" t="s">
        <v>34</v>
      </c>
      <c r="D76" s="6" t="s">
        <v>116</v>
      </c>
    </row>
    <row r="77" spans="1:4" x14ac:dyDescent="0.2">
      <c r="A77" s="4">
        <v>76</v>
      </c>
      <c r="B77" s="4" t="s">
        <v>33</v>
      </c>
      <c r="C77" s="4" t="s">
        <v>34</v>
      </c>
      <c r="D77" s="6" t="s">
        <v>117</v>
      </c>
    </row>
    <row r="78" spans="1:4" x14ac:dyDescent="0.2">
      <c r="A78" s="4">
        <v>77</v>
      </c>
      <c r="B78" s="4" t="s">
        <v>33</v>
      </c>
      <c r="C78" s="4" t="s">
        <v>34</v>
      </c>
      <c r="D78" s="6" t="s">
        <v>118</v>
      </c>
    </row>
    <row r="79" spans="1:4" x14ac:dyDescent="0.2">
      <c r="A79" s="4">
        <v>78</v>
      </c>
      <c r="B79" s="4" t="s">
        <v>33</v>
      </c>
      <c r="C79" s="4" t="s">
        <v>34</v>
      </c>
      <c r="D79" s="6" t="s">
        <v>119</v>
      </c>
    </row>
    <row r="80" spans="1:4" x14ac:dyDescent="0.2">
      <c r="A80" s="5">
        <v>79</v>
      </c>
      <c r="B80" s="5" t="s">
        <v>120</v>
      </c>
      <c r="C80" s="5" t="s">
        <v>121</v>
      </c>
      <c r="D80" s="10" t="s">
        <v>122</v>
      </c>
    </row>
    <row r="81" spans="1:4" x14ac:dyDescent="0.2">
      <c r="A81" s="5">
        <v>80</v>
      </c>
      <c r="B81" s="5" t="s">
        <v>120</v>
      </c>
      <c r="C81" s="5" t="s">
        <v>123</v>
      </c>
      <c r="D81" s="10" t="s">
        <v>124</v>
      </c>
    </row>
    <row r="82" spans="1:4" x14ac:dyDescent="0.2">
      <c r="A82" s="5">
        <v>81</v>
      </c>
      <c r="B82" s="5" t="s">
        <v>120</v>
      </c>
      <c r="C82" s="5" t="s">
        <v>123</v>
      </c>
      <c r="D82" s="10" t="s">
        <v>125</v>
      </c>
    </row>
    <row r="83" spans="1:4" x14ac:dyDescent="0.2">
      <c r="A83" s="5">
        <v>82</v>
      </c>
      <c r="B83" s="5" t="s">
        <v>120</v>
      </c>
      <c r="C83" s="5" t="s">
        <v>123</v>
      </c>
      <c r="D83" s="10" t="s">
        <v>126</v>
      </c>
    </row>
    <row r="84" spans="1:4" x14ac:dyDescent="0.2">
      <c r="A84" s="5">
        <v>83</v>
      </c>
      <c r="B84" s="5" t="s">
        <v>120</v>
      </c>
      <c r="C84" s="5" t="s">
        <v>123</v>
      </c>
      <c r="D84" s="10" t="s">
        <v>127</v>
      </c>
    </row>
    <row r="85" spans="1:4" x14ac:dyDescent="0.2">
      <c r="A85" s="5">
        <v>84</v>
      </c>
      <c r="B85" s="5" t="s">
        <v>120</v>
      </c>
      <c r="C85" s="5" t="s">
        <v>123</v>
      </c>
      <c r="D85" s="10" t="s">
        <v>128</v>
      </c>
    </row>
    <row r="86" spans="1:4" x14ac:dyDescent="0.2">
      <c r="A86" s="5">
        <v>85</v>
      </c>
      <c r="B86" s="5" t="s">
        <v>120</v>
      </c>
      <c r="C86" s="5" t="s">
        <v>123</v>
      </c>
      <c r="D86" s="10" t="s">
        <v>129</v>
      </c>
    </row>
    <row r="87" spans="1:4" x14ac:dyDescent="0.2">
      <c r="A87" s="4">
        <v>86</v>
      </c>
      <c r="B87" s="4" t="s">
        <v>33</v>
      </c>
      <c r="C87" s="4" t="s">
        <v>36</v>
      </c>
      <c r="D87" s="9" t="s">
        <v>130</v>
      </c>
    </row>
    <row r="88" spans="1:4" x14ac:dyDescent="0.2">
      <c r="A88" s="4">
        <v>87</v>
      </c>
      <c r="B88" s="4" t="s">
        <v>33</v>
      </c>
      <c r="C88" s="4" t="s">
        <v>36</v>
      </c>
      <c r="D88" s="9" t="s">
        <v>131</v>
      </c>
    </row>
    <row r="89" spans="1:4" x14ac:dyDescent="0.2">
      <c r="A89" s="4">
        <v>88</v>
      </c>
      <c r="B89" s="4" t="s">
        <v>33</v>
      </c>
      <c r="C89" s="4" t="s">
        <v>36</v>
      </c>
      <c r="D89" s="9" t="s">
        <v>132</v>
      </c>
    </row>
    <row r="90" spans="1:4" x14ac:dyDescent="0.2">
      <c r="A90" s="4">
        <v>89</v>
      </c>
      <c r="B90" s="4" t="s">
        <v>33</v>
      </c>
      <c r="C90" s="4" t="s">
        <v>36</v>
      </c>
      <c r="D90" s="9" t="s">
        <v>133</v>
      </c>
    </row>
    <row r="91" spans="1:4" x14ac:dyDescent="0.2">
      <c r="A91" s="4">
        <v>90</v>
      </c>
      <c r="B91" s="4" t="s">
        <v>33</v>
      </c>
      <c r="C91" s="4" t="s">
        <v>36</v>
      </c>
      <c r="D91" s="9" t="s">
        <v>134</v>
      </c>
    </row>
    <row r="92" spans="1:4" x14ac:dyDescent="0.2">
      <c r="A92" s="4">
        <v>91</v>
      </c>
      <c r="B92" s="4" t="s">
        <v>33</v>
      </c>
      <c r="C92" s="4" t="s">
        <v>36</v>
      </c>
      <c r="D92" s="9" t="s">
        <v>6467</v>
      </c>
    </row>
    <row r="93" spans="1:4" x14ac:dyDescent="0.2">
      <c r="A93" s="4">
        <v>92</v>
      </c>
      <c r="B93" s="4" t="s">
        <v>33</v>
      </c>
      <c r="C93" s="4" t="s">
        <v>36</v>
      </c>
      <c r="D93" s="9" t="s">
        <v>6468</v>
      </c>
    </row>
    <row r="94" spans="1:4" x14ac:dyDescent="0.2">
      <c r="A94" s="4">
        <v>93</v>
      </c>
      <c r="B94" s="4" t="s">
        <v>33</v>
      </c>
      <c r="C94" s="4" t="s">
        <v>36</v>
      </c>
      <c r="D94" s="9" t="s">
        <v>6469</v>
      </c>
    </row>
    <row r="95" spans="1:4" x14ac:dyDescent="0.2">
      <c r="A95" s="4">
        <v>94</v>
      </c>
      <c r="B95" s="4" t="s">
        <v>33</v>
      </c>
      <c r="C95" s="4" t="s">
        <v>36</v>
      </c>
      <c r="D95" s="9" t="s">
        <v>135</v>
      </c>
    </row>
    <row r="96" spans="1:4" x14ac:dyDescent="0.2">
      <c r="A96" s="5">
        <v>95</v>
      </c>
      <c r="B96" s="5" t="s">
        <v>33</v>
      </c>
      <c r="C96" s="5" t="s">
        <v>73</v>
      </c>
      <c r="D96" s="10" t="s">
        <v>136</v>
      </c>
    </row>
    <row r="97" spans="1:4" x14ac:dyDescent="0.2">
      <c r="A97" s="5">
        <v>96</v>
      </c>
      <c r="B97" s="5" t="s">
        <v>33</v>
      </c>
      <c r="C97" s="5" t="s">
        <v>73</v>
      </c>
      <c r="D97" s="10" t="s">
        <v>137</v>
      </c>
    </row>
    <row r="98" spans="1:4" x14ac:dyDescent="0.2">
      <c r="A98" s="5">
        <v>97</v>
      </c>
      <c r="B98" s="5" t="s">
        <v>33</v>
      </c>
      <c r="C98" s="5" t="s">
        <v>73</v>
      </c>
      <c r="D98" s="10" t="s">
        <v>138</v>
      </c>
    </row>
    <row r="99" spans="1:4" x14ac:dyDescent="0.2">
      <c r="A99" s="5">
        <v>98</v>
      </c>
      <c r="B99" s="5" t="s">
        <v>33</v>
      </c>
      <c r="C99" s="5" t="s">
        <v>73</v>
      </c>
      <c r="D99" s="10" t="s">
        <v>6470</v>
      </c>
    </row>
    <row r="100" spans="1:4" x14ac:dyDescent="0.2">
      <c r="A100" s="5">
        <v>99</v>
      </c>
      <c r="B100" s="5" t="s">
        <v>33</v>
      </c>
      <c r="C100" s="5" t="s">
        <v>139</v>
      </c>
      <c r="D100" s="10" t="s">
        <v>140</v>
      </c>
    </row>
    <row r="101" spans="1:4" x14ac:dyDescent="0.2">
      <c r="A101" s="5">
        <v>100</v>
      </c>
      <c r="B101" s="7" t="s">
        <v>141</v>
      </c>
      <c r="C101" s="7" t="s">
        <v>142</v>
      </c>
      <c r="D101" s="11" t="s">
        <v>143</v>
      </c>
    </row>
    <row r="102" spans="1:4" x14ac:dyDescent="0.2">
      <c r="A102" s="5">
        <v>101</v>
      </c>
      <c r="B102" s="7" t="s">
        <v>141</v>
      </c>
      <c r="C102" s="7" t="s">
        <v>144</v>
      </c>
      <c r="D102" s="11" t="s">
        <v>145</v>
      </c>
    </row>
    <row r="103" spans="1:4" x14ac:dyDescent="0.2">
      <c r="A103" s="5">
        <v>102</v>
      </c>
      <c r="B103" s="7" t="s">
        <v>141</v>
      </c>
      <c r="C103" s="7" t="s">
        <v>144</v>
      </c>
      <c r="D103" s="11" t="s">
        <v>146</v>
      </c>
    </row>
    <row r="104" spans="1:4" x14ac:dyDescent="0.2">
      <c r="A104" s="5">
        <v>103</v>
      </c>
      <c r="B104" s="7" t="s">
        <v>141</v>
      </c>
      <c r="C104" s="7" t="s">
        <v>144</v>
      </c>
      <c r="D104" s="11" t="s">
        <v>147</v>
      </c>
    </row>
    <row r="105" spans="1:4" x14ac:dyDescent="0.2">
      <c r="A105" s="5">
        <v>104</v>
      </c>
      <c r="B105" s="7" t="s">
        <v>141</v>
      </c>
      <c r="C105" s="7" t="s">
        <v>144</v>
      </c>
      <c r="D105" s="11" t="s">
        <v>148</v>
      </c>
    </row>
    <row r="106" spans="1:4" x14ac:dyDescent="0.2">
      <c r="A106" s="5">
        <v>105</v>
      </c>
      <c r="B106" s="7" t="s">
        <v>141</v>
      </c>
      <c r="C106" s="7" t="s">
        <v>144</v>
      </c>
      <c r="D106" s="11" t="s">
        <v>149</v>
      </c>
    </row>
    <row r="107" spans="1:4" x14ac:dyDescent="0.2">
      <c r="A107" s="5">
        <v>106</v>
      </c>
      <c r="B107" s="7" t="s">
        <v>141</v>
      </c>
      <c r="C107" s="7" t="s">
        <v>144</v>
      </c>
      <c r="D107" s="11" t="s">
        <v>150</v>
      </c>
    </row>
    <row r="108" spans="1:4" x14ac:dyDescent="0.2">
      <c r="A108" s="5">
        <v>107</v>
      </c>
      <c r="B108" s="7" t="s">
        <v>141</v>
      </c>
      <c r="C108" s="7" t="s">
        <v>144</v>
      </c>
      <c r="D108" s="11" t="s">
        <v>151</v>
      </c>
    </row>
    <row r="109" spans="1:4" x14ac:dyDescent="0.2">
      <c r="A109" s="5">
        <v>108</v>
      </c>
      <c r="B109" s="7" t="s">
        <v>141</v>
      </c>
      <c r="C109" s="7" t="s">
        <v>144</v>
      </c>
      <c r="D109" s="11" t="s">
        <v>152</v>
      </c>
    </row>
    <row r="110" spans="1:4" x14ac:dyDescent="0.2">
      <c r="A110" s="5">
        <v>109</v>
      </c>
      <c r="B110" s="7" t="s">
        <v>141</v>
      </c>
      <c r="C110" s="7" t="s">
        <v>144</v>
      </c>
      <c r="D110" s="11" t="s">
        <v>153</v>
      </c>
    </row>
    <row r="111" spans="1:4" x14ac:dyDescent="0.2">
      <c r="A111" s="5">
        <v>110</v>
      </c>
      <c r="B111" s="7" t="s">
        <v>141</v>
      </c>
      <c r="C111" s="7" t="s">
        <v>144</v>
      </c>
      <c r="D111" s="11" t="s">
        <v>154</v>
      </c>
    </row>
    <row r="112" spans="1:4" x14ac:dyDescent="0.2">
      <c r="A112" s="5">
        <v>111</v>
      </c>
      <c r="B112" s="7" t="s">
        <v>141</v>
      </c>
      <c r="C112" s="7" t="s">
        <v>144</v>
      </c>
      <c r="D112" s="11" t="s">
        <v>155</v>
      </c>
    </row>
    <row r="113" spans="1:4" x14ac:dyDescent="0.2">
      <c r="A113" s="5">
        <v>112</v>
      </c>
      <c r="B113" s="7" t="s">
        <v>141</v>
      </c>
      <c r="C113" s="7" t="s">
        <v>144</v>
      </c>
      <c r="D113" s="11" t="s">
        <v>156</v>
      </c>
    </row>
    <row r="114" spans="1:4" x14ac:dyDescent="0.2">
      <c r="A114" s="5">
        <v>113</v>
      </c>
      <c r="B114" s="7" t="s">
        <v>141</v>
      </c>
      <c r="C114" s="7" t="s">
        <v>144</v>
      </c>
      <c r="D114" s="11" t="s">
        <v>157</v>
      </c>
    </row>
    <row r="115" spans="1:4" x14ac:dyDescent="0.2">
      <c r="A115" s="5">
        <v>114</v>
      </c>
      <c r="B115" s="7" t="s">
        <v>141</v>
      </c>
      <c r="C115" s="7" t="s">
        <v>144</v>
      </c>
      <c r="D115" s="11" t="s">
        <v>158</v>
      </c>
    </row>
    <row r="116" spans="1:4" x14ac:dyDescent="0.2">
      <c r="A116" s="5">
        <v>115</v>
      </c>
      <c r="B116" s="7" t="s">
        <v>141</v>
      </c>
      <c r="C116" s="7" t="s">
        <v>144</v>
      </c>
      <c r="D116" s="11" t="s">
        <v>159</v>
      </c>
    </row>
    <row r="117" spans="1:4" x14ac:dyDescent="0.2">
      <c r="A117" s="5">
        <v>116</v>
      </c>
      <c r="B117" s="7" t="s">
        <v>141</v>
      </c>
      <c r="C117" s="7" t="s">
        <v>144</v>
      </c>
      <c r="D117" s="11" t="s">
        <v>160</v>
      </c>
    </row>
    <row r="118" spans="1:4" x14ac:dyDescent="0.2">
      <c r="A118" s="5">
        <v>117</v>
      </c>
      <c r="B118" s="7" t="s">
        <v>141</v>
      </c>
      <c r="C118" s="7" t="s">
        <v>144</v>
      </c>
      <c r="D118" s="11" t="s">
        <v>161</v>
      </c>
    </row>
    <row r="119" spans="1:4" x14ac:dyDescent="0.2">
      <c r="A119" s="5">
        <v>118</v>
      </c>
      <c r="B119" s="7" t="s">
        <v>141</v>
      </c>
      <c r="C119" s="7" t="s">
        <v>144</v>
      </c>
      <c r="D119" s="11" t="s">
        <v>162</v>
      </c>
    </row>
    <row r="120" spans="1:4" x14ac:dyDescent="0.2">
      <c r="A120" s="5">
        <v>119</v>
      </c>
      <c r="B120" s="7" t="s">
        <v>141</v>
      </c>
      <c r="C120" s="7" t="s">
        <v>144</v>
      </c>
      <c r="D120" s="11" t="s">
        <v>163</v>
      </c>
    </row>
    <row r="121" spans="1:4" x14ac:dyDescent="0.2">
      <c r="A121" s="5">
        <v>120</v>
      </c>
      <c r="B121" s="7" t="s">
        <v>141</v>
      </c>
      <c r="C121" s="7" t="s">
        <v>144</v>
      </c>
      <c r="D121" s="11" t="s">
        <v>164</v>
      </c>
    </row>
    <row r="122" spans="1:4" x14ac:dyDescent="0.2">
      <c r="A122" s="5">
        <v>121</v>
      </c>
      <c r="B122" s="7" t="s">
        <v>141</v>
      </c>
      <c r="C122" s="7" t="s">
        <v>144</v>
      </c>
      <c r="D122" s="11" t="s">
        <v>165</v>
      </c>
    </row>
    <row r="123" spans="1:4" x14ac:dyDescent="0.2">
      <c r="A123" s="5">
        <v>122</v>
      </c>
      <c r="B123" s="7" t="s">
        <v>141</v>
      </c>
      <c r="C123" s="7" t="s">
        <v>144</v>
      </c>
      <c r="D123" s="11" t="s">
        <v>166</v>
      </c>
    </row>
    <row r="124" spans="1:4" x14ac:dyDescent="0.2">
      <c r="A124" s="5">
        <v>123</v>
      </c>
      <c r="B124" s="7" t="s">
        <v>141</v>
      </c>
      <c r="C124" s="7" t="s">
        <v>144</v>
      </c>
      <c r="D124" s="11" t="s">
        <v>167</v>
      </c>
    </row>
    <row r="125" spans="1:4" x14ac:dyDescent="0.2">
      <c r="A125" s="5">
        <v>124</v>
      </c>
      <c r="B125" s="7" t="s">
        <v>141</v>
      </c>
      <c r="C125" s="7" t="s">
        <v>144</v>
      </c>
      <c r="D125" s="11" t="s">
        <v>168</v>
      </c>
    </row>
    <row r="126" spans="1:4" x14ac:dyDescent="0.2">
      <c r="A126" s="5">
        <v>125</v>
      </c>
      <c r="B126" s="7" t="s">
        <v>141</v>
      </c>
      <c r="C126" s="7" t="s">
        <v>144</v>
      </c>
      <c r="D126" s="11" t="s">
        <v>169</v>
      </c>
    </row>
    <row r="127" spans="1:4" x14ac:dyDescent="0.2">
      <c r="A127" s="5">
        <v>126</v>
      </c>
      <c r="B127" s="7" t="s">
        <v>141</v>
      </c>
      <c r="C127" s="7" t="s">
        <v>144</v>
      </c>
      <c r="D127" s="11" t="s">
        <v>170</v>
      </c>
    </row>
    <row r="128" spans="1:4" x14ac:dyDescent="0.2">
      <c r="A128" s="5">
        <v>127</v>
      </c>
      <c r="B128" s="7" t="s">
        <v>141</v>
      </c>
      <c r="C128" s="7" t="s">
        <v>144</v>
      </c>
      <c r="D128" s="11" t="s">
        <v>171</v>
      </c>
    </row>
    <row r="129" spans="1:4" x14ac:dyDescent="0.2">
      <c r="A129" s="5">
        <v>128</v>
      </c>
      <c r="B129" s="7" t="s">
        <v>141</v>
      </c>
      <c r="C129" s="7" t="s">
        <v>144</v>
      </c>
      <c r="D129" s="11" t="s">
        <v>172</v>
      </c>
    </row>
    <row r="130" spans="1:4" x14ac:dyDescent="0.2">
      <c r="A130" s="5">
        <v>129</v>
      </c>
      <c r="B130" s="7" t="s">
        <v>141</v>
      </c>
      <c r="C130" s="7" t="s">
        <v>144</v>
      </c>
      <c r="D130" s="11" t="s">
        <v>173</v>
      </c>
    </row>
    <row r="131" spans="1:4" x14ac:dyDescent="0.2">
      <c r="A131" s="5">
        <v>130</v>
      </c>
      <c r="B131" s="7" t="s">
        <v>141</v>
      </c>
      <c r="C131" s="7" t="s">
        <v>144</v>
      </c>
      <c r="D131" s="11" t="s">
        <v>174</v>
      </c>
    </row>
    <row r="132" spans="1:4" x14ac:dyDescent="0.2">
      <c r="A132" s="5">
        <v>131</v>
      </c>
      <c r="B132" s="7" t="s">
        <v>141</v>
      </c>
      <c r="C132" s="7" t="s">
        <v>144</v>
      </c>
      <c r="D132" s="11" t="s">
        <v>175</v>
      </c>
    </row>
    <row r="133" spans="1:4" x14ac:dyDescent="0.2">
      <c r="A133" s="5">
        <v>132</v>
      </c>
      <c r="B133" s="7" t="s">
        <v>141</v>
      </c>
      <c r="C133" s="7" t="s">
        <v>144</v>
      </c>
      <c r="D133" s="11" t="s">
        <v>176</v>
      </c>
    </row>
    <row r="134" spans="1:4" x14ac:dyDescent="0.2">
      <c r="A134" s="5">
        <v>133</v>
      </c>
      <c r="B134" s="7" t="s">
        <v>141</v>
      </c>
      <c r="C134" s="7" t="s">
        <v>144</v>
      </c>
      <c r="D134" s="11" t="s">
        <v>177</v>
      </c>
    </row>
    <row r="135" spans="1:4" x14ac:dyDescent="0.2">
      <c r="A135" s="5">
        <v>134</v>
      </c>
      <c r="B135" s="7" t="s">
        <v>141</v>
      </c>
      <c r="C135" s="7" t="s">
        <v>144</v>
      </c>
      <c r="D135" s="11" t="s">
        <v>178</v>
      </c>
    </row>
    <row r="136" spans="1:4" x14ac:dyDescent="0.2">
      <c r="A136" s="5">
        <v>135</v>
      </c>
      <c r="B136" s="7" t="s">
        <v>141</v>
      </c>
      <c r="C136" s="7" t="s">
        <v>144</v>
      </c>
      <c r="D136" s="11" t="s">
        <v>179</v>
      </c>
    </row>
    <row r="137" spans="1:4" x14ac:dyDescent="0.2">
      <c r="A137" s="5">
        <v>136</v>
      </c>
      <c r="B137" s="7" t="s">
        <v>141</v>
      </c>
      <c r="C137" s="7" t="s">
        <v>180</v>
      </c>
      <c r="D137" s="11" t="s">
        <v>181</v>
      </c>
    </row>
    <row r="138" spans="1:4" x14ac:dyDescent="0.2">
      <c r="A138" s="5">
        <v>137</v>
      </c>
      <c r="B138" s="7" t="s">
        <v>141</v>
      </c>
      <c r="C138" s="7" t="s">
        <v>180</v>
      </c>
      <c r="D138" s="11" t="s">
        <v>182</v>
      </c>
    </row>
    <row r="139" spans="1:4" x14ac:dyDescent="0.2">
      <c r="A139" s="5">
        <v>138</v>
      </c>
      <c r="B139" s="7" t="s">
        <v>141</v>
      </c>
      <c r="C139" s="5" t="s">
        <v>183</v>
      </c>
      <c r="D139" s="10" t="s">
        <v>184</v>
      </c>
    </row>
    <row r="140" spans="1:4" x14ac:dyDescent="0.2">
      <c r="A140" s="5">
        <v>139</v>
      </c>
      <c r="B140" s="7" t="s">
        <v>141</v>
      </c>
      <c r="C140" s="7" t="s">
        <v>185</v>
      </c>
      <c r="D140" s="11" t="s">
        <v>186</v>
      </c>
    </row>
    <row r="141" spans="1:4" x14ac:dyDescent="0.2">
      <c r="A141" s="5">
        <v>140</v>
      </c>
      <c r="B141" s="7" t="s">
        <v>141</v>
      </c>
      <c r="C141" s="7" t="s">
        <v>187</v>
      </c>
      <c r="D141" s="11" t="s">
        <v>188</v>
      </c>
    </row>
    <row r="142" spans="1:4" x14ac:dyDescent="0.2">
      <c r="A142" s="5">
        <v>141</v>
      </c>
      <c r="B142" s="7" t="s">
        <v>141</v>
      </c>
      <c r="C142" s="7" t="s">
        <v>189</v>
      </c>
      <c r="D142" s="11" t="s">
        <v>190</v>
      </c>
    </row>
    <row r="143" spans="1:4" x14ac:dyDescent="0.2">
      <c r="A143" s="5">
        <v>142</v>
      </c>
      <c r="B143" s="7" t="s">
        <v>141</v>
      </c>
      <c r="C143" s="7" t="s">
        <v>189</v>
      </c>
      <c r="D143" s="11" t="s">
        <v>191</v>
      </c>
    </row>
    <row r="144" spans="1:4" x14ac:dyDescent="0.2">
      <c r="A144" s="5">
        <v>143</v>
      </c>
      <c r="B144" s="7" t="s">
        <v>141</v>
      </c>
      <c r="C144" s="7" t="s">
        <v>189</v>
      </c>
      <c r="D144" s="11" t="s">
        <v>192</v>
      </c>
    </row>
    <row r="145" spans="1:4" x14ac:dyDescent="0.2">
      <c r="A145" s="5">
        <v>144</v>
      </c>
      <c r="B145" s="7" t="s">
        <v>141</v>
      </c>
      <c r="C145" s="7" t="s">
        <v>189</v>
      </c>
      <c r="D145" s="11" t="s">
        <v>193</v>
      </c>
    </row>
    <row r="146" spans="1:4" x14ac:dyDescent="0.2">
      <c r="A146" s="5">
        <v>145</v>
      </c>
      <c r="B146" s="7" t="s">
        <v>141</v>
      </c>
      <c r="C146" s="7" t="s">
        <v>189</v>
      </c>
      <c r="D146" s="11" t="s">
        <v>194</v>
      </c>
    </row>
    <row r="147" spans="1:4" x14ac:dyDescent="0.2">
      <c r="A147" s="5">
        <v>146</v>
      </c>
      <c r="B147" s="7" t="s">
        <v>141</v>
      </c>
      <c r="C147" s="7" t="s">
        <v>189</v>
      </c>
      <c r="D147" s="11" t="s">
        <v>195</v>
      </c>
    </row>
    <row r="148" spans="1:4" x14ac:dyDescent="0.2">
      <c r="A148" s="5">
        <v>147</v>
      </c>
      <c r="B148" s="7" t="s">
        <v>141</v>
      </c>
      <c r="C148" s="7" t="s">
        <v>189</v>
      </c>
      <c r="D148" s="11" t="s">
        <v>196</v>
      </c>
    </row>
    <row r="149" spans="1:4" x14ac:dyDescent="0.2">
      <c r="A149" s="5">
        <v>148</v>
      </c>
      <c r="B149" s="7" t="s">
        <v>141</v>
      </c>
      <c r="C149" s="7" t="s">
        <v>189</v>
      </c>
      <c r="D149" s="11" t="s">
        <v>197</v>
      </c>
    </row>
    <row r="150" spans="1:4" x14ac:dyDescent="0.2">
      <c r="A150" s="5">
        <v>149</v>
      </c>
      <c r="B150" s="7" t="s">
        <v>141</v>
      </c>
      <c r="C150" s="7" t="s">
        <v>189</v>
      </c>
      <c r="D150" s="11" t="s">
        <v>198</v>
      </c>
    </row>
    <row r="151" spans="1:4" x14ac:dyDescent="0.2">
      <c r="A151" s="5">
        <v>150</v>
      </c>
      <c r="B151" s="7" t="s">
        <v>141</v>
      </c>
      <c r="C151" s="7" t="s">
        <v>189</v>
      </c>
      <c r="D151" s="11" t="s">
        <v>199</v>
      </c>
    </row>
    <row r="152" spans="1:4" x14ac:dyDescent="0.2">
      <c r="A152" s="5">
        <v>151</v>
      </c>
      <c r="B152" s="7" t="s">
        <v>141</v>
      </c>
      <c r="C152" s="7" t="s">
        <v>189</v>
      </c>
      <c r="D152" s="11" t="s">
        <v>200</v>
      </c>
    </row>
    <row r="153" spans="1:4" x14ac:dyDescent="0.2">
      <c r="A153" s="5">
        <v>152</v>
      </c>
      <c r="B153" s="7" t="s">
        <v>141</v>
      </c>
      <c r="C153" s="7" t="s">
        <v>189</v>
      </c>
      <c r="D153" s="11" t="s">
        <v>201</v>
      </c>
    </row>
    <row r="154" spans="1:4" x14ac:dyDescent="0.2">
      <c r="A154" s="5">
        <v>153</v>
      </c>
      <c r="B154" s="7" t="s">
        <v>141</v>
      </c>
      <c r="C154" s="7" t="s">
        <v>189</v>
      </c>
      <c r="D154" s="11" t="s">
        <v>202</v>
      </c>
    </row>
    <row r="155" spans="1:4" x14ac:dyDescent="0.2">
      <c r="A155" s="5">
        <v>154</v>
      </c>
      <c r="B155" s="7" t="s">
        <v>141</v>
      </c>
      <c r="C155" s="7" t="s">
        <v>189</v>
      </c>
      <c r="D155" s="11" t="s">
        <v>203</v>
      </c>
    </row>
    <row r="156" spans="1:4" x14ac:dyDescent="0.2">
      <c r="A156" s="5">
        <v>155</v>
      </c>
      <c r="B156" s="7" t="s">
        <v>141</v>
      </c>
      <c r="C156" s="7" t="s">
        <v>189</v>
      </c>
      <c r="D156" s="11" t="s">
        <v>204</v>
      </c>
    </row>
    <row r="157" spans="1:4" x14ac:dyDescent="0.2">
      <c r="A157" s="5">
        <v>156</v>
      </c>
      <c r="B157" s="7" t="s">
        <v>141</v>
      </c>
      <c r="C157" s="7" t="s">
        <v>189</v>
      </c>
      <c r="D157" s="11" t="s">
        <v>205</v>
      </c>
    </row>
    <row r="158" spans="1:4" x14ac:dyDescent="0.2">
      <c r="A158" s="5">
        <v>157</v>
      </c>
      <c r="B158" s="7" t="s">
        <v>141</v>
      </c>
      <c r="C158" s="7" t="s">
        <v>189</v>
      </c>
      <c r="D158" s="11" t="s">
        <v>206</v>
      </c>
    </row>
    <row r="159" spans="1:4" x14ac:dyDescent="0.2">
      <c r="A159" s="5">
        <v>158</v>
      </c>
      <c r="B159" s="7" t="s">
        <v>141</v>
      </c>
      <c r="C159" s="7" t="s">
        <v>189</v>
      </c>
      <c r="D159" s="11" t="s">
        <v>207</v>
      </c>
    </row>
    <row r="160" spans="1:4" x14ac:dyDescent="0.2">
      <c r="A160" s="5">
        <v>159</v>
      </c>
      <c r="B160" s="7" t="s">
        <v>141</v>
      </c>
      <c r="C160" s="7" t="s">
        <v>208</v>
      </c>
      <c r="D160" s="10" t="s">
        <v>209</v>
      </c>
    </row>
    <row r="161" spans="1:4" x14ac:dyDescent="0.2">
      <c r="A161" s="5">
        <v>160</v>
      </c>
      <c r="B161" s="7" t="s">
        <v>141</v>
      </c>
      <c r="C161" s="7" t="s">
        <v>210</v>
      </c>
      <c r="D161" s="11" t="s">
        <v>211</v>
      </c>
    </row>
    <row r="162" spans="1:4" x14ac:dyDescent="0.2">
      <c r="A162" s="5">
        <v>161</v>
      </c>
      <c r="B162" s="7" t="s">
        <v>141</v>
      </c>
      <c r="C162" s="7" t="s">
        <v>212</v>
      </c>
      <c r="D162" s="11" t="s">
        <v>213</v>
      </c>
    </row>
    <row r="163" spans="1:4" x14ac:dyDescent="0.2">
      <c r="A163" s="5">
        <v>162</v>
      </c>
      <c r="B163" s="7" t="s">
        <v>141</v>
      </c>
      <c r="C163" s="7" t="s">
        <v>214</v>
      </c>
      <c r="D163" s="11" t="s">
        <v>215</v>
      </c>
    </row>
    <row r="164" spans="1:4" x14ac:dyDescent="0.2">
      <c r="A164" s="5">
        <v>163</v>
      </c>
      <c r="B164" s="7" t="s">
        <v>141</v>
      </c>
      <c r="C164" s="7" t="s">
        <v>216</v>
      </c>
      <c r="D164" s="11" t="s">
        <v>217</v>
      </c>
    </row>
    <row r="165" spans="1:4" x14ac:dyDescent="0.2">
      <c r="A165" s="5">
        <v>164</v>
      </c>
      <c r="B165" s="7" t="s">
        <v>141</v>
      </c>
      <c r="C165" s="7" t="s">
        <v>216</v>
      </c>
      <c r="D165" s="11" t="s">
        <v>218</v>
      </c>
    </row>
    <row r="166" spans="1:4" x14ac:dyDescent="0.2">
      <c r="A166" s="5">
        <v>165</v>
      </c>
      <c r="B166" s="7" t="s">
        <v>141</v>
      </c>
      <c r="C166" s="7" t="s">
        <v>219</v>
      </c>
      <c r="D166" s="11" t="s">
        <v>220</v>
      </c>
    </row>
    <row r="167" spans="1:4" x14ac:dyDescent="0.2">
      <c r="A167" s="5">
        <v>166</v>
      </c>
      <c r="B167" s="7" t="s">
        <v>141</v>
      </c>
      <c r="C167" s="7" t="s">
        <v>141</v>
      </c>
      <c r="D167" s="11" t="s">
        <v>221</v>
      </c>
    </row>
    <row r="168" spans="1:4" x14ac:dyDescent="0.2">
      <c r="A168" s="5">
        <v>167</v>
      </c>
      <c r="B168" s="7" t="s">
        <v>141</v>
      </c>
      <c r="C168" s="7" t="s">
        <v>222</v>
      </c>
      <c r="D168" s="11" t="s">
        <v>223</v>
      </c>
    </row>
    <row r="169" spans="1:4" x14ac:dyDescent="0.2">
      <c r="A169" s="5">
        <v>168</v>
      </c>
      <c r="B169" s="7" t="s">
        <v>141</v>
      </c>
      <c r="C169" s="7" t="s">
        <v>224</v>
      </c>
      <c r="D169" s="11" t="s">
        <v>225</v>
      </c>
    </row>
    <row r="170" spans="1:4" x14ac:dyDescent="0.2">
      <c r="A170" s="5">
        <v>169</v>
      </c>
      <c r="B170" s="7" t="s">
        <v>141</v>
      </c>
      <c r="C170" s="7" t="s">
        <v>226</v>
      </c>
      <c r="D170" s="11" t="s">
        <v>227</v>
      </c>
    </row>
    <row r="171" spans="1:4" x14ac:dyDescent="0.2">
      <c r="A171" s="5">
        <v>170</v>
      </c>
      <c r="B171" s="7" t="s">
        <v>141</v>
      </c>
      <c r="C171" s="7" t="s">
        <v>226</v>
      </c>
      <c r="D171" s="11" t="s">
        <v>228</v>
      </c>
    </row>
    <row r="172" spans="1:4" x14ac:dyDescent="0.2">
      <c r="A172" s="5">
        <v>171</v>
      </c>
      <c r="B172" s="7" t="s">
        <v>141</v>
      </c>
      <c r="C172" s="7" t="s">
        <v>226</v>
      </c>
      <c r="D172" s="11" t="s">
        <v>229</v>
      </c>
    </row>
    <row r="173" spans="1:4" x14ac:dyDescent="0.2">
      <c r="A173" s="5">
        <v>172</v>
      </c>
      <c r="B173" s="7" t="s">
        <v>141</v>
      </c>
      <c r="C173" s="7" t="s">
        <v>226</v>
      </c>
      <c r="D173" s="11" t="s">
        <v>230</v>
      </c>
    </row>
    <row r="174" spans="1:4" x14ac:dyDescent="0.2">
      <c r="A174" s="5">
        <v>173</v>
      </c>
      <c r="B174" s="7" t="s">
        <v>141</v>
      </c>
      <c r="C174" s="5" t="s">
        <v>226</v>
      </c>
      <c r="D174" s="10" t="s">
        <v>231</v>
      </c>
    </row>
    <row r="175" spans="1:4" x14ac:dyDescent="0.2">
      <c r="A175" s="5">
        <v>174</v>
      </c>
      <c r="B175" s="7" t="s">
        <v>141</v>
      </c>
      <c r="C175" s="7" t="s">
        <v>226</v>
      </c>
      <c r="D175" s="11" t="s">
        <v>232</v>
      </c>
    </row>
    <row r="176" spans="1:4" x14ac:dyDescent="0.2">
      <c r="A176" s="5">
        <v>175</v>
      </c>
      <c r="B176" s="7" t="s">
        <v>141</v>
      </c>
      <c r="C176" s="7" t="s">
        <v>226</v>
      </c>
      <c r="D176" s="11" t="s">
        <v>233</v>
      </c>
    </row>
    <row r="177" spans="1:4" x14ac:dyDescent="0.2">
      <c r="A177" s="5">
        <v>176</v>
      </c>
      <c r="B177" s="7" t="s">
        <v>141</v>
      </c>
      <c r="C177" s="7" t="s">
        <v>226</v>
      </c>
      <c r="D177" s="11" t="s">
        <v>234</v>
      </c>
    </row>
    <row r="178" spans="1:4" x14ac:dyDescent="0.2">
      <c r="A178" s="5">
        <v>177</v>
      </c>
      <c r="B178" s="7" t="s">
        <v>141</v>
      </c>
      <c r="C178" s="7" t="s">
        <v>226</v>
      </c>
      <c r="D178" s="11" t="s">
        <v>235</v>
      </c>
    </row>
    <row r="179" spans="1:4" x14ac:dyDescent="0.2">
      <c r="A179" s="5">
        <v>178</v>
      </c>
      <c r="B179" s="7" t="s">
        <v>141</v>
      </c>
      <c r="C179" s="7" t="s">
        <v>226</v>
      </c>
      <c r="D179" s="11" t="s">
        <v>236</v>
      </c>
    </row>
    <row r="180" spans="1:4" x14ac:dyDescent="0.2">
      <c r="A180" s="5">
        <v>179</v>
      </c>
      <c r="B180" s="7" t="s">
        <v>141</v>
      </c>
      <c r="C180" s="7" t="s">
        <v>226</v>
      </c>
      <c r="D180" s="10" t="s">
        <v>237</v>
      </c>
    </row>
    <row r="181" spans="1:4" x14ac:dyDescent="0.2">
      <c r="A181" s="5">
        <v>180</v>
      </c>
      <c r="B181" s="7" t="s">
        <v>141</v>
      </c>
      <c r="C181" s="7" t="s">
        <v>226</v>
      </c>
      <c r="D181" s="11" t="s">
        <v>238</v>
      </c>
    </row>
    <row r="182" spans="1:4" x14ac:dyDescent="0.2">
      <c r="A182" s="5">
        <v>181</v>
      </c>
      <c r="B182" s="7" t="s">
        <v>141</v>
      </c>
      <c r="C182" s="7" t="s">
        <v>226</v>
      </c>
      <c r="D182" s="10" t="s">
        <v>239</v>
      </c>
    </row>
    <row r="183" spans="1:4" x14ac:dyDescent="0.2">
      <c r="A183" s="5">
        <v>182</v>
      </c>
      <c r="B183" s="7" t="s">
        <v>141</v>
      </c>
      <c r="C183" s="7" t="s">
        <v>240</v>
      </c>
      <c r="D183" s="11" t="s">
        <v>241</v>
      </c>
    </row>
    <row r="184" spans="1:4" x14ac:dyDescent="0.2">
      <c r="A184" s="5">
        <v>183</v>
      </c>
      <c r="B184" s="7" t="s">
        <v>141</v>
      </c>
      <c r="C184" s="7" t="s">
        <v>242</v>
      </c>
      <c r="D184" s="11" t="s">
        <v>243</v>
      </c>
    </row>
    <row r="185" spans="1:4" x14ac:dyDescent="0.2">
      <c r="A185" s="5">
        <v>184</v>
      </c>
      <c r="B185" s="7" t="s">
        <v>141</v>
      </c>
      <c r="C185" s="7" t="s">
        <v>242</v>
      </c>
      <c r="D185" s="11" t="s">
        <v>244</v>
      </c>
    </row>
    <row r="186" spans="1:4" x14ac:dyDescent="0.2">
      <c r="A186" s="5">
        <v>185</v>
      </c>
      <c r="B186" s="7" t="s">
        <v>141</v>
      </c>
      <c r="C186" s="7" t="s">
        <v>242</v>
      </c>
      <c r="D186" s="11" t="s">
        <v>245</v>
      </c>
    </row>
    <row r="187" spans="1:4" x14ac:dyDescent="0.2">
      <c r="A187" s="5">
        <v>186</v>
      </c>
      <c r="B187" s="7" t="s">
        <v>141</v>
      </c>
      <c r="C187" s="7" t="s">
        <v>242</v>
      </c>
      <c r="D187" s="11" t="s">
        <v>246</v>
      </c>
    </row>
    <row r="188" spans="1:4" x14ac:dyDescent="0.2">
      <c r="A188" s="5">
        <v>187</v>
      </c>
      <c r="B188" s="7" t="s">
        <v>141</v>
      </c>
      <c r="C188" s="7" t="s">
        <v>247</v>
      </c>
      <c r="D188" s="11" t="s">
        <v>248</v>
      </c>
    </row>
    <row r="189" spans="1:4" x14ac:dyDescent="0.2">
      <c r="A189" s="5">
        <v>188</v>
      </c>
      <c r="B189" s="7" t="s">
        <v>141</v>
      </c>
      <c r="C189" s="7" t="s">
        <v>247</v>
      </c>
      <c r="D189" s="11" t="s">
        <v>249</v>
      </c>
    </row>
    <row r="190" spans="1:4" x14ac:dyDescent="0.2">
      <c r="A190" s="5">
        <v>189</v>
      </c>
      <c r="B190" s="7" t="s">
        <v>141</v>
      </c>
      <c r="C190" s="7" t="s">
        <v>247</v>
      </c>
      <c r="D190" s="11" t="s">
        <v>250</v>
      </c>
    </row>
    <row r="191" spans="1:4" x14ac:dyDescent="0.2">
      <c r="A191" s="5">
        <v>190</v>
      </c>
      <c r="B191" s="7" t="s">
        <v>141</v>
      </c>
      <c r="C191" s="7" t="s">
        <v>247</v>
      </c>
      <c r="D191" s="11" t="s">
        <v>251</v>
      </c>
    </row>
    <row r="192" spans="1:4" x14ac:dyDescent="0.2">
      <c r="A192" s="5">
        <v>191</v>
      </c>
      <c r="B192" s="7" t="s">
        <v>141</v>
      </c>
      <c r="C192" s="7" t="s">
        <v>247</v>
      </c>
      <c r="D192" s="11" t="s">
        <v>252</v>
      </c>
    </row>
    <row r="193" spans="1:4" x14ac:dyDescent="0.2">
      <c r="A193" s="5">
        <v>192</v>
      </c>
      <c r="B193" s="7" t="s">
        <v>141</v>
      </c>
      <c r="C193" s="7" t="s">
        <v>247</v>
      </c>
      <c r="D193" s="11" t="s">
        <v>253</v>
      </c>
    </row>
    <row r="194" spans="1:4" x14ac:dyDescent="0.2">
      <c r="A194" s="5">
        <v>193</v>
      </c>
      <c r="B194" s="7" t="s">
        <v>141</v>
      </c>
      <c r="C194" s="7" t="s">
        <v>247</v>
      </c>
      <c r="D194" s="11" t="s">
        <v>254</v>
      </c>
    </row>
    <row r="195" spans="1:4" x14ac:dyDescent="0.2">
      <c r="A195" s="5">
        <v>194</v>
      </c>
      <c r="B195" s="7" t="s">
        <v>141</v>
      </c>
      <c r="C195" s="7" t="s">
        <v>247</v>
      </c>
      <c r="D195" s="11" t="s">
        <v>255</v>
      </c>
    </row>
    <row r="196" spans="1:4" x14ac:dyDescent="0.2">
      <c r="A196" s="5">
        <v>195</v>
      </c>
      <c r="B196" s="7" t="s">
        <v>141</v>
      </c>
      <c r="C196" s="7" t="s">
        <v>256</v>
      </c>
      <c r="D196" s="11" t="s">
        <v>257</v>
      </c>
    </row>
    <row r="197" spans="1:4" x14ac:dyDescent="0.2">
      <c r="A197" s="5">
        <v>196</v>
      </c>
      <c r="B197" s="7" t="s">
        <v>141</v>
      </c>
      <c r="C197" s="7" t="s">
        <v>256</v>
      </c>
      <c r="D197" s="11" t="s">
        <v>258</v>
      </c>
    </row>
    <row r="198" spans="1:4" x14ac:dyDescent="0.2">
      <c r="A198" s="5">
        <v>197</v>
      </c>
      <c r="B198" s="7" t="s">
        <v>141</v>
      </c>
      <c r="C198" s="7" t="s">
        <v>259</v>
      </c>
      <c r="D198" s="10" t="s">
        <v>260</v>
      </c>
    </row>
    <row r="199" spans="1:4" x14ac:dyDescent="0.2">
      <c r="A199" s="5">
        <v>198</v>
      </c>
      <c r="B199" s="7" t="s">
        <v>141</v>
      </c>
      <c r="C199" s="7" t="s">
        <v>259</v>
      </c>
      <c r="D199" s="10" t="s">
        <v>261</v>
      </c>
    </row>
    <row r="200" spans="1:4" x14ac:dyDescent="0.2">
      <c r="A200" s="5">
        <v>199</v>
      </c>
      <c r="B200" s="7" t="s">
        <v>141</v>
      </c>
      <c r="C200" s="7" t="s">
        <v>259</v>
      </c>
      <c r="D200" s="11" t="s">
        <v>262</v>
      </c>
    </row>
    <row r="201" spans="1:4" x14ac:dyDescent="0.2">
      <c r="A201" s="5">
        <v>200</v>
      </c>
      <c r="B201" s="7" t="s">
        <v>141</v>
      </c>
      <c r="C201" s="7" t="s">
        <v>259</v>
      </c>
      <c r="D201" s="11" t="s">
        <v>263</v>
      </c>
    </row>
    <row r="202" spans="1:4" x14ac:dyDescent="0.2">
      <c r="A202" s="5">
        <v>201</v>
      </c>
      <c r="B202" s="7" t="s">
        <v>141</v>
      </c>
      <c r="C202" s="7" t="s">
        <v>259</v>
      </c>
      <c r="D202" s="10" t="s">
        <v>264</v>
      </c>
    </row>
    <row r="203" spans="1:4" x14ac:dyDescent="0.2">
      <c r="A203" s="5">
        <v>202</v>
      </c>
      <c r="B203" s="7" t="s">
        <v>141</v>
      </c>
      <c r="C203" s="7" t="s">
        <v>259</v>
      </c>
      <c r="D203" s="10" t="s">
        <v>265</v>
      </c>
    </row>
    <row r="204" spans="1:4" x14ac:dyDescent="0.2">
      <c r="A204" s="5">
        <v>203</v>
      </c>
      <c r="B204" s="7" t="s">
        <v>141</v>
      </c>
      <c r="C204" s="7" t="s">
        <v>259</v>
      </c>
      <c r="D204" s="10" t="s">
        <v>266</v>
      </c>
    </row>
    <row r="205" spans="1:4" x14ac:dyDescent="0.2">
      <c r="A205" s="5">
        <v>204</v>
      </c>
      <c r="B205" s="7" t="s">
        <v>141</v>
      </c>
      <c r="C205" s="7" t="s">
        <v>259</v>
      </c>
      <c r="D205" s="10" t="s">
        <v>267</v>
      </c>
    </row>
    <row r="206" spans="1:4" x14ac:dyDescent="0.2">
      <c r="A206" s="5">
        <v>205</v>
      </c>
      <c r="B206" s="7" t="s">
        <v>141</v>
      </c>
      <c r="C206" s="7" t="s">
        <v>259</v>
      </c>
      <c r="D206" s="11" t="s">
        <v>268</v>
      </c>
    </row>
    <row r="207" spans="1:4" x14ac:dyDescent="0.2">
      <c r="A207" s="5">
        <v>206</v>
      </c>
      <c r="B207" s="7" t="s">
        <v>141</v>
      </c>
      <c r="C207" s="7" t="s">
        <v>259</v>
      </c>
      <c r="D207" s="11" t="s">
        <v>269</v>
      </c>
    </row>
    <row r="208" spans="1:4" x14ac:dyDescent="0.2">
      <c r="A208" s="5">
        <v>207</v>
      </c>
      <c r="B208" s="7" t="s">
        <v>141</v>
      </c>
      <c r="C208" s="7" t="s">
        <v>259</v>
      </c>
      <c r="D208" s="11" t="s">
        <v>270</v>
      </c>
    </row>
    <row r="209" spans="1:4" x14ac:dyDescent="0.2">
      <c r="A209" s="5">
        <v>208</v>
      </c>
      <c r="B209" s="7" t="s">
        <v>141</v>
      </c>
      <c r="C209" s="7" t="s">
        <v>259</v>
      </c>
      <c r="D209" s="11" t="s">
        <v>271</v>
      </c>
    </row>
    <row r="210" spans="1:4" x14ac:dyDescent="0.2">
      <c r="A210" s="5">
        <v>209</v>
      </c>
      <c r="B210" s="7" t="s">
        <v>141</v>
      </c>
      <c r="C210" s="7" t="s">
        <v>259</v>
      </c>
      <c r="D210" s="11" t="s">
        <v>272</v>
      </c>
    </row>
    <row r="211" spans="1:4" x14ac:dyDescent="0.2">
      <c r="A211" s="5">
        <v>210</v>
      </c>
      <c r="B211" s="7" t="s">
        <v>141</v>
      </c>
      <c r="C211" s="7" t="s">
        <v>259</v>
      </c>
      <c r="D211" s="11" t="s">
        <v>273</v>
      </c>
    </row>
    <row r="212" spans="1:4" x14ac:dyDescent="0.2">
      <c r="A212" s="5">
        <v>211</v>
      </c>
      <c r="B212" s="7" t="s">
        <v>141</v>
      </c>
      <c r="C212" s="7" t="s">
        <v>259</v>
      </c>
      <c r="D212" s="10" t="s">
        <v>274</v>
      </c>
    </row>
    <row r="213" spans="1:4" x14ac:dyDescent="0.2">
      <c r="A213" s="5">
        <v>212</v>
      </c>
      <c r="B213" s="7" t="s">
        <v>141</v>
      </c>
      <c r="C213" s="7" t="s">
        <v>259</v>
      </c>
      <c r="D213" s="10" t="s">
        <v>275</v>
      </c>
    </row>
    <row r="214" spans="1:4" x14ac:dyDescent="0.2">
      <c r="A214" s="5">
        <v>213</v>
      </c>
      <c r="B214" s="7" t="s">
        <v>141</v>
      </c>
      <c r="C214" s="7" t="s">
        <v>259</v>
      </c>
      <c r="D214" s="10" t="s">
        <v>276</v>
      </c>
    </row>
    <row r="215" spans="1:4" x14ac:dyDescent="0.2">
      <c r="A215" s="5">
        <v>214</v>
      </c>
      <c r="B215" s="7" t="s">
        <v>141</v>
      </c>
      <c r="C215" s="7" t="s">
        <v>259</v>
      </c>
      <c r="D215" s="10" t="s">
        <v>277</v>
      </c>
    </row>
    <row r="216" spans="1:4" x14ac:dyDescent="0.2">
      <c r="A216" s="5">
        <v>215</v>
      </c>
      <c r="B216" s="7" t="s">
        <v>141</v>
      </c>
      <c r="C216" s="7" t="s">
        <v>259</v>
      </c>
      <c r="D216" s="10" t="s">
        <v>278</v>
      </c>
    </row>
    <row r="217" spans="1:4" x14ac:dyDescent="0.2">
      <c r="A217" s="5">
        <v>216</v>
      </c>
      <c r="B217" s="7" t="s">
        <v>141</v>
      </c>
      <c r="C217" s="7" t="s">
        <v>259</v>
      </c>
      <c r="D217" s="10" t="s">
        <v>279</v>
      </c>
    </row>
    <row r="218" spans="1:4" x14ac:dyDescent="0.2">
      <c r="A218" s="5">
        <v>217</v>
      </c>
      <c r="B218" s="7" t="s">
        <v>141</v>
      </c>
      <c r="C218" s="7" t="s">
        <v>259</v>
      </c>
      <c r="D218" s="10" t="s">
        <v>280</v>
      </c>
    </row>
    <row r="219" spans="1:4" x14ac:dyDescent="0.2">
      <c r="A219" s="5">
        <v>218</v>
      </c>
      <c r="B219" s="7" t="s">
        <v>141</v>
      </c>
      <c r="C219" s="7" t="s">
        <v>259</v>
      </c>
      <c r="D219" s="10" t="s">
        <v>281</v>
      </c>
    </row>
    <row r="220" spans="1:4" x14ac:dyDescent="0.2">
      <c r="A220" s="5">
        <v>219</v>
      </c>
      <c r="B220" s="7" t="s">
        <v>141</v>
      </c>
      <c r="C220" s="7" t="s">
        <v>282</v>
      </c>
      <c r="D220" s="11" t="s">
        <v>283</v>
      </c>
    </row>
    <row r="221" spans="1:4" x14ac:dyDescent="0.2">
      <c r="A221" s="5">
        <v>220</v>
      </c>
      <c r="B221" s="7" t="s">
        <v>141</v>
      </c>
      <c r="C221" s="7" t="s">
        <v>282</v>
      </c>
      <c r="D221" s="11" t="s">
        <v>284</v>
      </c>
    </row>
    <row r="222" spans="1:4" x14ac:dyDescent="0.2">
      <c r="A222" s="5">
        <v>221</v>
      </c>
      <c r="B222" s="7" t="s">
        <v>141</v>
      </c>
      <c r="C222" s="7" t="s">
        <v>282</v>
      </c>
      <c r="D222" s="11" t="s">
        <v>285</v>
      </c>
    </row>
    <row r="223" spans="1:4" x14ac:dyDescent="0.2">
      <c r="A223" s="5">
        <v>222</v>
      </c>
      <c r="B223" s="7" t="s">
        <v>141</v>
      </c>
      <c r="C223" s="7" t="s">
        <v>286</v>
      </c>
      <c r="D223" s="11" t="s">
        <v>287</v>
      </c>
    </row>
    <row r="224" spans="1:4" x14ac:dyDescent="0.2">
      <c r="A224" s="5">
        <v>223</v>
      </c>
      <c r="B224" s="7" t="s">
        <v>141</v>
      </c>
      <c r="C224" s="7" t="s">
        <v>288</v>
      </c>
      <c r="D224" s="11" t="s">
        <v>289</v>
      </c>
    </row>
    <row r="225" spans="1:4" x14ac:dyDescent="0.2">
      <c r="A225" s="5">
        <v>224</v>
      </c>
      <c r="B225" s="7" t="s">
        <v>141</v>
      </c>
      <c r="C225" s="7" t="s">
        <v>290</v>
      </c>
      <c r="D225" s="11" t="s">
        <v>291</v>
      </c>
    </row>
    <row r="226" spans="1:4" x14ac:dyDescent="0.2">
      <c r="A226" s="5">
        <v>225</v>
      </c>
      <c r="B226" s="7" t="s">
        <v>141</v>
      </c>
      <c r="C226" s="7" t="s">
        <v>292</v>
      </c>
      <c r="D226" s="11" t="s">
        <v>293</v>
      </c>
    </row>
    <row r="227" spans="1:4" x14ac:dyDescent="0.2">
      <c r="A227" s="4">
        <v>226</v>
      </c>
      <c r="B227" s="4" t="s">
        <v>33</v>
      </c>
      <c r="C227" s="4" t="s">
        <v>294</v>
      </c>
      <c r="D227" s="6" t="s">
        <v>295</v>
      </c>
    </row>
    <row r="228" spans="1:4" x14ac:dyDescent="0.2">
      <c r="A228" s="4">
        <v>227</v>
      </c>
      <c r="B228" s="4" t="s">
        <v>33</v>
      </c>
      <c r="C228" s="4" t="s">
        <v>294</v>
      </c>
      <c r="D228" s="6" t="s">
        <v>296</v>
      </c>
    </row>
    <row r="229" spans="1:4" x14ac:dyDescent="0.2">
      <c r="A229" s="4">
        <v>228</v>
      </c>
      <c r="B229" s="4" t="s">
        <v>33</v>
      </c>
      <c r="C229" s="4" t="s">
        <v>294</v>
      </c>
      <c r="D229" s="6" t="s">
        <v>297</v>
      </c>
    </row>
    <row r="230" spans="1:4" x14ac:dyDescent="0.2">
      <c r="A230" s="4">
        <v>229</v>
      </c>
      <c r="B230" s="4" t="s">
        <v>33</v>
      </c>
      <c r="C230" s="4" t="s">
        <v>294</v>
      </c>
      <c r="D230" s="6" t="s">
        <v>298</v>
      </c>
    </row>
    <row r="231" spans="1:4" x14ac:dyDescent="0.2">
      <c r="A231" s="4">
        <v>230</v>
      </c>
      <c r="B231" s="4" t="s">
        <v>33</v>
      </c>
      <c r="C231" s="4" t="s">
        <v>294</v>
      </c>
      <c r="D231" s="6" t="s">
        <v>299</v>
      </c>
    </row>
    <row r="232" spans="1:4" x14ac:dyDescent="0.2">
      <c r="A232" s="4">
        <v>231</v>
      </c>
      <c r="B232" s="4" t="s">
        <v>33</v>
      </c>
      <c r="C232" s="4" t="s">
        <v>294</v>
      </c>
      <c r="D232" s="6" t="s">
        <v>300</v>
      </c>
    </row>
    <row r="233" spans="1:4" x14ac:dyDescent="0.2">
      <c r="A233" s="4">
        <v>232</v>
      </c>
      <c r="B233" s="4" t="s">
        <v>33</v>
      </c>
      <c r="C233" s="4" t="s">
        <v>294</v>
      </c>
      <c r="D233" s="6" t="s">
        <v>301</v>
      </c>
    </row>
    <row r="234" spans="1:4" x14ac:dyDescent="0.2">
      <c r="A234" s="4">
        <v>233</v>
      </c>
      <c r="B234" s="4" t="s">
        <v>33</v>
      </c>
      <c r="C234" s="4" t="s">
        <v>294</v>
      </c>
      <c r="D234" s="6" t="s">
        <v>302</v>
      </c>
    </row>
    <row r="235" spans="1:4" x14ac:dyDescent="0.2">
      <c r="A235" s="4">
        <v>234</v>
      </c>
      <c r="B235" s="4" t="s">
        <v>33</v>
      </c>
      <c r="C235" s="4" t="s">
        <v>294</v>
      </c>
      <c r="D235" s="6" t="s">
        <v>303</v>
      </c>
    </row>
    <row r="236" spans="1:4" x14ac:dyDescent="0.2">
      <c r="A236" s="4">
        <v>235</v>
      </c>
      <c r="B236" s="4" t="s">
        <v>33</v>
      </c>
      <c r="C236" s="4" t="s">
        <v>294</v>
      </c>
      <c r="D236" s="6" t="s">
        <v>304</v>
      </c>
    </row>
    <row r="237" spans="1:4" x14ac:dyDescent="0.2">
      <c r="A237" s="4">
        <v>236</v>
      </c>
      <c r="B237" s="4" t="s">
        <v>33</v>
      </c>
      <c r="C237" s="4" t="s">
        <v>294</v>
      </c>
      <c r="D237" s="6" t="s">
        <v>305</v>
      </c>
    </row>
    <row r="238" spans="1:4" x14ac:dyDescent="0.2">
      <c r="A238" s="5">
        <v>237</v>
      </c>
      <c r="B238" s="5" t="s">
        <v>306</v>
      </c>
      <c r="C238" s="5" t="s">
        <v>307</v>
      </c>
      <c r="D238" s="10" t="s">
        <v>308</v>
      </c>
    </row>
    <row r="239" spans="1:4" x14ac:dyDescent="0.2">
      <c r="A239" s="5">
        <v>238</v>
      </c>
      <c r="B239" s="5" t="s">
        <v>306</v>
      </c>
      <c r="C239" s="5" t="s">
        <v>307</v>
      </c>
      <c r="D239" s="10" t="s">
        <v>6471</v>
      </c>
    </row>
    <row r="240" spans="1:4" x14ac:dyDescent="0.2">
      <c r="A240" s="5">
        <v>239</v>
      </c>
      <c r="B240" s="5" t="s">
        <v>306</v>
      </c>
      <c r="C240" s="5" t="s">
        <v>307</v>
      </c>
      <c r="D240" s="10" t="s">
        <v>6472</v>
      </c>
    </row>
    <row r="241" spans="1:4" x14ac:dyDescent="0.2">
      <c r="A241" s="5">
        <v>240</v>
      </c>
      <c r="B241" s="5" t="s">
        <v>306</v>
      </c>
      <c r="C241" s="5" t="s">
        <v>307</v>
      </c>
      <c r="D241" s="10" t="s">
        <v>6473</v>
      </c>
    </row>
    <row r="242" spans="1:4" x14ac:dyDescent="0.2">
      <c r="A242" s="5">
        <v>241</v>
      </c>
      <c r="B242" s="5" t="s">
        <v>306</v>
      </c>
      <c r="C242" s="5" t="s">
        <v>307</v>
      </c>
      <c r="D242" s="10" t="s">
        <v>6474</v>
      </c>
    </row>
    <row r="243" spans="1:4" x14ac:dyDescent="0.2">
      <c r="A243" s="5">
        <v>242</v>
      </c>
      <c r="B243" s="5" t="s">
        <v>306</v>
      </c>
      <c r="C243" s="5" t="s">
        <v>307</v>
      </c>
      <c r="D243" s="10" t="s">
        <v>6475</v>
      </c>
    </row>
    <row r="244" spans="1:4" x14ac:dyDescent="0.2">
      <c r="A244" s="5">
        <v>243</v>
      </c>
      <c r="B244" s="5" t="s">
        <v>306</v>
      </c>
      <c r="C244" s="5" t="s">
        <v>307</v>
      </c>
      <c r="D244" s="10" t="s">
        <v>309</v>
      </c>
    </row>
    <row r="245" spans="1:4" x14ac:dyDescent="0.2">
      <c r="A245" s="5">
        <v>244</v>
      </c>
      <c r="B245" s="5" t="s">
        <v>306</v>
      </c>
      <c r="C245" s="5" t="s">
        <v>307</v>
      </c>
      <c r="D245" s="10" t="s">
        <v>310</v>
      </c>
    </row>
    <row r="246" spans="1:4" x14ac:dyDescent="0.2">
      <c r="A246" s="5">
        <v>245</v>
      </c>
      <c r="B246" s="5" t="s">
        <v>306</v>
      </c>
      <c r="C246" s="5" t="s">
        <v>307</v>
      </c>
      <c r="D246" s="10" t="s">
        <v>311</v>
      </c>
    </row>
    <row r="247" spans="1:4" x14ac:dyDescent="0.2">
      <c r="A247" s="5">
        <v>246</v>
      </c>
      <c r="B247" s="5" t="s">
        <v>306</v>
      </c>
      <c r="C247" s="5" t="s">
        <v>307</v>
      </c>
      <c r="D247" s="10" t="s">
        <v>312</v>
      </c>
    </row>
    <row r="248" spans="1:4" x14ac:dyDescent="0.2">
      <c r="A248" s="5">
        <v>247</v>
      </c>
      <c r="B248" s="5" t="s">
        <v>306</v>
      </c>
      <c r="C248" s="5" t="s">
        <v>307</v>
      </c>
      <c r="D248" s="10" t="s">
        <v>313</v>
      </c>
    </row>
    <row r="249" spans="1:4" x14ac:dyDescent="0.2">
      <c r="A249" s="5">
        <v>248</v>
      </c>
      <c r="B249" s="5" t="s">
        <v>306</v>
      </c>
      <c r="C249" s="5" t="s">
        <v>307</v>
      </c>
      <c r="D249" s="10" t="s">
        <v>314</v>
      </c>
    </row>
    <row r="250" spans="1:4" x14ac:dyDescent="0.2">
      <c r="A250" s="5">
        <v>249</v>
      </c>
      <c r="B250" s="5" t="s">
        <v>306</v>
      </c>
      <c r="C250" s="5" t="s">
        <v>307</v>
      </c>
      <c r="D250" s="10" t="s">
        <v>315</v>
      </c>
    </row>
    <row r="251" spans="1:4" x14ac:dyDescent="0.2">
      <c r="A251" s="5">
        <v>250</v>
      </c>
      <c r="B251" s="5" t="s">
        <v>306</v>
      </c>
      <c r="C251" s="5" t="s">
        <v>307</v>
      </c>
      <c r="D251" s="10" t="s">
        <v>316</v>
      </c>
    </row>
    <row r="252" spans="1:4" x14ac:dyDescent="0.2">
      <c r="A252" s="5">
        <v>251</v>
      </c>
      <c r="B252" s="5" t="s">
        <v>306</v>
      </c>
      <c r="C252" s="5" t="s">
        <v>307</v>
      </c>
      <c r="D252" s="10" t="s">
        <v>317</v>
      </c>
    </row>
    <row r="253" spans="1:4" x14ac:dyDescent="0.2">
      <c r="A253" s="5">
        <v>252</v>
      </c>
      <c r="B253" s="5" t="s">
        <v>306</v>
      </c>
      <c r="C253" s="5" t="s">
        <v>307</v>
      </c>
      <c r="D253" s="10" t="s">
        <v>318</v>
      </c>
    </row>
    <row r="254" spans="1:4" x14ac:dyDescent="0.2">
      <c r="A254" s="5">
        <v>253</v>
      </c>
      <c r="B254" s="5" t="s">
        <v>306</v>
      </c>
      <c r="C254" s="5" t="s">
        <v>307</v>
      </c>
      <c r="D254" s="10" t="s">
        <v>6476</v>
      </c>
    </row>
    <row r="255" spans="1:4" x14ac:dyDescent="0.2">
      <c r="A255" s="5">
        <v>254</v>
      </c>
      <c r="B255" s="5" t="s">
        <v>306</v>
      </c>
      <c r="C255" s="5" t="s">
        <v>307</v>
      </c>
      <c r="D255" s="10" t="s">
        <v>319</v>
      </c>
    </row>
    <row r="256" spans="1:4" x14ac:dyDescent="0.2">
      <c r="A256" s="5">
        <v>255</v>
      </c>
      <c r="B256" s="5" t="s">
        <v>306</v>
      </c>
      <c r="C256" s="5" t="s">
        <v>307</v>
      </c>
      <c r="D256" s="10" t="s">
        <v>320</v>
      </c>
    </row>
    <row r="257" spans="1:4" x14ac:dyDescent="0.2">
      <c r="A257" s="5">
        <v>256</v>
      </c>
      <c r="B257" s="5" t="s">
        <v>306</v>
      </c>
      <c r="C257" s="5" t="s">
        <v>307</v>
      </c>
      <c r="D257" s="10" t="s">
        <v>321</v>
      </c>
    </row>
    <row r="258" spans="1:4" x14ac:dyDescent="0.2">
      <c r="A258" s="5">
        <v>257</v>
      </c>
      <c r="B258" s="5" t="s">
        <v>306</v>
      </c>
      <c r="C258" s="5" t="s">
        <v>307</v>
      </c>
      <c r="D258" s="10" t="s">
        <v>322</v>
      </c>
    </row>
    <row r="259" spans="1:4" x14ac:dyDescent="0.2">
      <c r="A259" s="5">
        <v>258</v>
      </c>
      <c r="B259" s="5" t="s">
        <v>306</v>
      </c>
      <c r="C259" s="5" t="s">
        <v>307</v>
      </c>
      <c r="D259" s="10" t="s">
        <v>323</v>
      </c>
    </row>
    <row r="260" spans="1:4" x14ac:dyDescent="0.2">
      <c r="A260" s="5">
        <v>259</v>
      </c>
      <c r="B260" s="5" t="s">
        <v>306</v>
      </c>
      <c r="C260" s="5" t="s">
        <v>307</v>
      </c>
      <c r="D260" s="10" t="s">
        <v>324</v>
      </c>
    </row>
    <row r="261" spans="1:4" x14ac:dyDescent="0.2">
      <c r="A261" s="5">
        <v>260</v>
      </c>
      <c r="B261" s="5" t="s">
        <v>306</v>
      </c>
      <c r="C261" s="5" t="s">
        <v>307</v>
      </c>
      <c r="D261" s="10" t="s">
        <v>325</v>
      </c>
    </row>
    <row r="262" spans="1:4" x14ac:dyDescent="0.2">
      <c r="A262" s="5">
        <v>261</v>
      </c>
      <c r="B262" s="5" t="s">
        <v>306</v>
      </c>
      <c r="C262" s="5" t="s">
        <v>307</v>
      </c>
      <c r="D262" s="10" t="s">
        <v>326</v>
      </c>
    </row>
    <row r="263" spans="1:4" x14ac:dyDescent="0.2">
      <c r="A263" s="5">
        <v>262</v>
      </c>
      <c r="B263" s="5" t="s">
        <v>306</v>
      </c>
      <c r="C263" s="5" t="s">
        <v>307</v>
      </c>
      <c r="D263" s="10" t="s">
        <v>327</v>
      </c>
    </row>
    <row r="264" spans="1:4" x14ac:dyDescent="0.2">
      <c r="A264" s="5">
        <v>263</v>
      </c>
      <c r="B264" s="5" t="s">
        <v>306</v>
      </c>
      <c r="C264" s="5" t="s">
        <v>307</v>
      </c>
      <c r="D264" s="10" t="s">
        <v>6477</v>
      </c>
    </row>
    <row r="265" spans="1:4" x14ac:dyDescent="0.2">
      <c r="A265" s="5">
        <v>264</v>
      </c>
      <c r="B265" s="5" t="s">
        <v>306</v>
      </c>
      <c r="C265" s="5" t="s">
        <v>307</v>
      </c>
      <c r="D265" s="10" t="s">
        <v>328</v>
      </c>
    </row>
    <row r="266" spans="1:4" x14ac:dyDescent="0.2">
      <c r="A266" s="5">
        <v>265</v>
      </c>
      <c r="B266" s="5" t="s">
        <v>306</v>
      </c>
      <c r="C266" s="5" t="s">
        <v>307</v>
      </c>
      <c r="D266" s="10" t="s">
        <v>329</v>
      </c>
    </row>
    <row r="267" spans="1:4" x14ac:dyDescent="0.2">
      <c r="A267" s="5">
        <v>266</v>
      </c>
      <c r="B267" s="5" t="s">
        <v>306</v>
      </c>
      <c r="C267" s="5" t="s">
        <v>307</v>
      </c>
      <c r="D267" s="10" t="s">
        <v>330</v>
      </c>
    </row>
    <row r="268" spans="1:4" x14ac:dyDescent="0.2">
      <c r="A268" s="5">
        <v>267</v>
      </c>
      <c r="B268" s="5" t="s">
        <v>306</v>
      </c>
      <c r="C268" s="5" t="s">
        <v>307</v>
      </c>
      <c r="D268" s="10" t="s">
        <v>331</v>
      </c>
    </row>
    <row r="269" spans="1:4" x14ac:dyDescent="0.2">
      <c r="A269" s="5">
        <v>268</v>
      </c>
      <c r="B269" s="5" t="s">
        <v>306</v>
      </c>
      <c r="C269" s="5" t="s">
        <v>307</v>
      </c>
      <c r="D269" s="10" t="s">
        <v>332</v>
      </c>
    </row>
    <row r="270" spans="1:4" x14ac:dyDescent="0.2">
      <c r="A270" s="5">
        <v>269</v>
      </c>
      <c r="B270" s="5" t="s">
        <v>306</v>
      </c>
      <c r="C270" s="5" t="s">
        <v>307</v>
      </c>
      <c r="D270" s="10" t="s">
        <v>333</v>
      </c>
    </row>
    <row r="271" spans="1:4" x14ac:dyDescent="0.2">
      <c r="A271" s="5">
        <v>270</v>
      </c>
      <c r="B271" s="5" t="s">
        <v>306</v>
      </c>
      <c r="C271" s="5" t="s">
        <v>307</v>
      </c>
      <c r="D271" s="10" t="s">
        <v>334</v>
      </c>
    </row>
    <row r="272" spans="1:4" x14ac:dyDescent="0.2">
      <c r="A272" s="5">
        <v>271</v>
      </c>
      <c r="B272" s="5" t="s">
        <v>306</v>
      </c>
      <c r="C272" s="5" t="s">
        <v>335</v>
      </c>
      <c r="D272" s="10" t="s">
        <v>336</v>
      </c>
    </row>
    <row r="273" spans="1:4" x14ac:dyDescent="0.2">
      <c r="A273" s="5">
        <v>272</v>
      </c>
      <c r="B273" s="5" t="s">
        <v>306</v>
      </c>
      <c r="C273" s="5" t="s">
        <v>335</v>
      </c>
      <c r="D273" s="10" t="s">
        <v>337</v>
      </c>
    </row>
    <row r="274" spans="1:4" x14ac:dyDescent="0.2">
      <c r="A274" s="5">
        <v>273</v>
      </c>
      <c r="B274" s="5" t="s">
        <v>306</v>
      </c>
      <c r="C274" s="5" t="s">
        <v>335</v>
      </c>
      <c r="D274" s="10" t="s">
        <v>338</v>
      </c>
    </row>
    <row r="275" spans="1:4" x14ac:dyDescent="0.2">
      <c r="A275" s="5">
        <v>274</v>
      </c>
      <c r="B275" s="5" t="s">
        <v>306</v>
      </c>
      <c r="C275" s="5" t="s">
        <v>335</v>
      </c>
      <c r="D275" s="10" t="s">
        <v>339</v>
      </c>
    </row>
    <row r="276" spans="1:4" x14ac:dyDescent="0.2">
      <c r="A276" s="5">
        <v>275</v>
      </c>
      <c r="B276" s="5" t="s">
        <v>306</v>
      </c>
      <c r="C276" s="5" t="s">
        <v>335</v>
      </c>
      <c r="D276" s="10" t="s">
        <v>340</v>
      </c>
    </row>
    <row r="277" spans="1:4" x14ac:dyDescent="0.2">
      <c r="A277" s="5">
        <v>276</v>
      </c>
      <c r="B277" s="5" t="s">
        <v>306</v>
      </c>
      <c r="C277" s="5" t="s">
        <v>335</v>
      </c>
      <c r="D277" s="10" t="s">
        <v>341</v>
      </c>
    </row>
    <row r="278" spans="1:4" x14ac:dyDescent="0.2">
      <c r="A278" s="5">
        <v>277</v>
      </c>
      <c r="B278" s="5" t="s">
        <v>306</v>
      </c>
      <c r="C278" s="5" t="s">
        <v>335</v>
      </c>
      <c r="D278" s="10" t="s">
        <v>342</v>
      </c>
    </row>
    <row r="279" spans="1:4" x14ac:dyDescent="0.2">
      <c r="A279" s="5">
        <v>278</v>
      </c>
      <c r="B279" s="5" t="s">
        <v>306</v>
      </c>
      <c r="C279" s="5" t="s">
        <v>335</v>
      </c>
      <c r="D279" s="10" t="s">
        <v>343</v>
      </c>
    </row>
    <row r="280" spans="1:4" x14ac:dyDescent="0.2">
      <c r="A280" s="5">
        <v>279</v>
      </c>
      <c r="B280" s="5" t="s">
        <v>306</v>
      </c>
      <c r="C280" s="5" t="s">
        <v>335</v>
      </c>
      <c r="D280" s="10" t="s">
        <v>344</v>
      </c>
    </row>
    <row r="281" spans="1:4" x14ac:dyDescent="0.2">
      <c r="A281" s="5">
        <v>280</v>
      </c>
      <c r="B281" s="5" t="s">
        <v>306</v>
      </c>
      <c r="C281" s="5" t="s">
        <v>335</v>
      </c>
      <c r="D281" s="10" t="s">
        <v>345</v>
      </c>
    </row>
    <row r="282" spans="1:4" x14ac:dyDescent="0.2">
      <c r="A282" s="5">
        <v>281</v>
      </c>
      <c r="B282" s="5" t="s">
        <v>306</v>
      </c>
      <c r="C282" s="5" t="s">
        <v>335</v>
      </c>
      <c r="D282" s="10" t="s">
        <v>346</v>
      </c>
    </row>
    <row r="283" spans="1:4" x14ac:dyDescent="0.2">
      <c r="A283" s="5">
        <v>282</v>
      </c>
      <c r="B283" s="5" t="s">
        <v>306</v>
      </c>
      <c r="C283" s="5" t="s">
        <v>335</v>
      </c>
      <c r="D283" s="10" t="s">
        <v>347</v>
      </c>
    </row>
    <row r="284" spans="1:4" x14ac:dyDescent="0.2">
      <c r="A284" s="5">
        <v>283</v>
      </c>
      <c r="B284" s="5" t="s">
        <v>306</v>
      </c>
      <c r="C284" s="5" t="s">
        <v>335</v>
      </c>
      <c r="D284" s="10" t="s">
        <v>348</v>
      </c>
    </row>
    <row r="285" spans="1:4" x14ac:dyDescent="0.2">
      <c r="A285" s="5">
        <v>284</v>
      </c>
      <c r="B285" s="5" t="s">
        <v>306</v>
      </c>
      <c r="C285" s="5" t="s">
        <v>335</v>
      </c>
      <c r="D285" s="10" t="s">
        <v>349</v>
      </c>
    </row>
    <row r="286" spans="1:4" x14ac:dyDescent="0.2">
      <c r="A286" s="5">
        <v>285</v>
      </c>
      <c r="B286" s="5" t="s">
        <v>306</v>
      </c>
      <c r="C286" s="5" t="s">
        <v>335</v>
      </c>
      <c r="D286" s="10" t="s">
        <v>350</v>
      </c>
    </row>
    <row r="287" spans="1:4" x14ac:dyDescent="0.2">
      <c r="A287" s="5">
        <v>286</v>
      </c>
      <c r="B287" s="5" t="s">
        <v>306</v>
      </c>
      <c r="C287" s="5" t="s">
        <v>351</v>
      </c>
      <c r="D287" s="10" t="s">
        <v>352</v>
      </c>
    </row>
    <row r="288" spans="1:4" x14ac:dyDescent="0.2">
      <c r="A288" s="5">
        <v>287</v>
      </c>
      <c r="B288" s="5" t="s">
        <v>306</v>
      </c>
      <c r="C288" s="5" t="s">
        <v>351</v>
      </c>
      <c r="D288" s="10" t="s">
        <v>353</v>
      </c>
    </row>
    <row r="289" spans="1:4" x14ac:dyDescent="0.2">
      <c r="A289" s="5">
        <v>288</v>
      </c>
      <c r="B289" s="5" t="s">
        <v>306</v>
      </c>
      <c r="C289" s="5" t="s">
        <v>351</v>
      </c>
      <c r="D289" s="10" t="s">
        <v>354</v>
      </c>
    </row>
    <row r="290" spans="1:4" x14ac:dyDescent="0.2">
      <c r="A290" s="5">
        <v>289</v>
      </c>
      <c r="B290" s="5" t="s">
        <v>306</v>
      </c>
      <c r="C290" s="5" t="s">
        <v>351</v>
      </c>
      <c r="D290" s="10" t="s">
        <v>355</v>
      </c>
    </row>
    <row r="291" spans="1:4" x14ac:dyDescent="0.2">
      <c r="A291" s="5">
        <v>290</v>
      </c>
      <c r="B291" s="5" t="s">
        <v>306</v>
      </c>
      <c r="C291" s="5" t="s">
        <v>351</v>
      </c>
      <c r="D291" s="10" t="s">
        <v>356</v>
      </c>
    </row>
    <row r="292" spans="1:4" x14ac:dyDescent="0.2">
      <c r="A292" s="5">
        <v>291</v>
      </c>
      <c r="B292" s="5" t="s">
        <v>306</v>
      </c>
      <c r="C292" s="5" t="s">
        <v>351</v>
      </c>
      <c r="D292" s="10" t="s">
        <v>346</v>
      </c>
    </row>
    <row r="293" spans="1:4" x14ac:dyDescent="0.2">
      <c r="A293" s="5">
        <v>292</v>
      </c>
      <c r="B293" s="5" t="s">
        <v>306</v>
      </c>
      <c r="C293" s="5" t="s">
        <v>351</v>
      </c>
      <c r="D293" s="10" t="s">
        <v>357</v>
      </c>
    </row>
    <row r="294" spans="1:4" x14ac:dyDescent="0.2">
      <c r="A294" s="5">
        <v>293</v>
      </c>
      <c r="B294" s="5" t="s">
        <v>306</v>
      </c>
      <c r="C294" s="5" t="s">
        <v>351</v>
      </c>
      <c r="D294" s="10" t="s">
        <v>358</v>
      </c>
    </row>
    <row r="295" spans="1:4" x14ac:dyDescent="0.2">
      <c r="A295" s="5">
        <v>294</v>
      </c>
      <c r="B295" s="5" t="s">
        <v>306</v>
      </c>
      <c r="C295" s="5" t="s">
        <v>351</v>
      </c>
      <c r="D295" s="10" t="s">
        <v>359</v>
      </c>
    </row>
    <row r="296" spans="1:4" x14ac:dyDescent="0.2">
      <c r="A296" s="5">
        <v>295</v>
      </c>
      <c r="B296" s="5" t="s">
        <v>306</v>
      </c>
      <c r="C296" s="5" t="s">
        <v>351</v>
      </c>
      <c r="D296" s="10" t="s">
        <v>360</v>
      </c>
    </row>
    <row r="297" spans="1:4" x14ac:dyDescent="0.2">
      <c r="A297" s="5">
        <v>296</v>
      </c>
      <c r="B297" s="5" t="s">
        <v>306</v>
      </c>
      <c r="C297" s="5" t="s">
        <v>351</v>
      </c>
      <c r="D297" s="10" t="s">
        <v>361</v>
      </c>
    </row>
    <row r="298" spans="1:4" x14ac:dyDescent="0.2">
      <c r="A298" s="5">
        <v>297</v>
      </c>
      <c r="B298" s="5" t="s">
        <v>306</v>
      </c>
      <c r="C298" s="5" t="s">
        <v>351</v>
      </c>
      <c r="D298" s="10" t="s">
        <v>362</v>
      </c>
    </row>
    <row r="299" spans="1:4" x14ac:dyDescent="0.2">
      <c r="A299" s="5">
        <v>298</v>
      </c>
      <c r="B299" s="5" t="s">
        <v>306</v>
      </c>
      <c r="C299" s="5" t="s">
        <v>363</v>
      </c>
      <c r="D299" s="10" t="s">
        <v>364</v>
      </c>
    </row>
    <row r="300" spans="1:4" x14ac:dyDescent="0.2">
      <c r="A300" s="5">
        <v>299</v>
      </c>
      <c r="B300" s="5" t="s">
        <v>306</v>
      </c>
      <c r="C300" s="5" t="s">
        <v>363</v>
      </c>
      <c r="D300" s="10" t="s">
        <v>365</v>
      </c>
    </row>
    <row r="301" spans="1:4" x14ac:dyDescent="0.2">
      <c r="A301" s="5">
        <v>300</v>
      </c>
      <c r="B301" s="5" t="s">
        <v>306</v>
      </c>
      <c r="C301" s="5" t="s">
        <v>363</v>
      </c>
      <c r="D301" s="10" t="s">
        <v>366</v>
      </c>
    </row>
    <row r="302" spans="1:4" x14ac:dyDescent="0.2">
      <c r="A302" s="5">
        <v>301</v>
      </c>
      <c r="B302" s="5" t="s">
        <v>306</v>
      </c>
      <c r="C302" s="5" t="s">
        <v>363</v>
      </c>
      <c r="D302" s="10" t="s">
        <v>367</v>
      </c>
    </row>
    <row r="303" spans="1:4" x14ac:dyDescent="0.2">
      <c r="A303" s="5">
        <v>302</v>
      </c>
      <c r="B303" s="5" t="s">
        <v>306</v>
      </c>
      <c r="C303" s="5" t="s">
        <v>363</v>
      </c>
      <c r="D303" s="10" t="s">
        <v>339</v>
      </c>
    </row>
    <row r="304" spans="1:4" x14ac:dyDescent="0.2">
      <c r="A304" s="5">
        <v>303</v>
      </c>
      <c r="B304" s="5" t="s">
        <v>306</v>
      </c>
      <c r="C304" s="5" t="s">
        <v>363</v>
      </c>
      <c r="D304" s="10" t="s">
        <v>368</v>
      </c>
    </row>
    <row r="305" spans="1:4" x14ac:dyDescent="0.2">
      <c r="A305" s="5">
        <v>304</v>
      </c>
      <c r="B305" s="5" t="s">
        <v>306</v>
      </c>
      <c r="C305" s="5" t="s">
        <v>363</v>
      </c>
      <c r="D305" s="10" t="s">
        <v>369</v>
      </c>
    </row>
    <row r="306" spans="1:4" x14ac:dyDescent="0.2">
      <c r="A306" s="5">
        <v>305</v>
      </c>
      <c r="B306" s="5" t="s">
        <v>306</v>
      </c>
      <c r="C306" s="5" t="s">
        <v>363</v>
      </c>
      <c r="D306" s="10" t="s">
        <v>349</v>
      </c>
    </row>
    <row r="307" spans="1:4" x14ac:dyDescent="0.2">
      <c r="A307" s="5">
        <v>306</v>
      </c>
      <c r="B307" s="5" t="s">
        <v>306</v>
      </c>
      <c r="C307" s="5" t="s">
        <v>363</v>
      </c>
      <c r="D307" s="10" t="s">
        <v>322</v>
      </c>
    </row>
    <row r="308" spans="1:4" x14ac:dyDescent="0.2">
      <c r="A308" s="5">
        <v>307</v>
      </c>
      <c r="B308" s="5" t="s">
        <v>306</v>
      </c>
      <c r="C308" s="5" t="s">
        <v>363</v>
      </c>
      <c r="D308" s="10" t="s">
        <v>370</v>
      </c>
    </row>
    <row r="309" spans="1:4" x14ac:dyDescent="0.2">
      <c r="A309" s="5">
        <v>308</v>
      </c>
      <c r="B309" s="5" t="s">
        <v>306</v>
      </c>
      <c r="C309" s="5" t="s">
        <v>363</v>
      </c>
      <c r="D309" s="10" t="s">
        <v>371</v>
      </c>
    </row>
    <row r="310" spans="1:4" x14ac:dyDescent="0.2">
      <c r="A310" s="5">
        <v>309</v>
      </c>
      <c r="B310" s="5" t="s">
        <v>306</v>
      </c>
      <c r="C310" s="5" t="s">
        <v>363</v>
      </c>
      <c r="D310" s="10" t="s">
        <v>340</v>
      </c>
    </row>
    <row r="311" spans="1:4" x14ac:dyDescent="0.2">
      <c r="A311" s="5">
        <v>310</v>
      </c>
      <c r="B311" s="5" t="s">
        <v>306</v>
      </c>
      <c r="C311" s="5" t="s">
        <v>363</v>
      </c>
      <c r="D311" s="10" t="s">
        <v>372</v>
      </c>
    </row>
    <row r="312" spans="1:4" x14ac:dyDescent="0.2">
      <c r="A312" s="5">
        <v>311</v>
      </c>
      <c r="B312" s="5" t="s">
        <v>306</v>
      </c>
      <c r="C312" s="5" t="s">
        <v>306</v>
      </c>
      <c r="D312" s="10" t="s">
        <v>373</v>
      </c>
    </row>
    <row r="313" spans="1:4" x14ac:dyDescent="0.2">
      <c r="A313" s="5">
        <v>312</v>
      </c>
      <c r="B313" s="5" t="s">
        <v>306</v>
      </c>
      <c r="C313" s="5" t="s">
        <v>306</v>
      </c>
      <c r="D313" s="10" t="s">
        <v>182</v>
      </c>
    </row>
    <row r="314" spans="1:4" x14ac:dyDescent="0.2">
      <c r="A314" s="5">
        <v>313</v>
      </c>
      <c r="B314" s="5" t="s">
        <v>306</v>
      </c>
      <c r="C314" s="5" t="s">
        <v>306</v>
      </c>
      <c r="D314" s="10" t="s">
        <v>6478</v>
      </c>
    </row>
    <row r="315" spans="1:4" x14ac:dyDescent="0.2">
      <c r="A315" s="5">
        <v>314</v>
      </c>
      <c r="B315" s="5" t="s">
        <v>306</v>
      </c>
      <c r="C315" s="5" t="s">
        <v>363</v>
      </c>
      <c r="D315" s="10" t="s">
        <v>374</v>
      </c>
    </row>
    <row r="316" spans="1:4" x14ac:dyDescent="0.2">
      <c r="A316" s="5">
        <v>315</v>
      </c>
      <c r="B316" s="5" t="s">
        <v>306</v>
      </c>
      <c r="C316" s="5" t="s">
        <v>363</v>
      </c>
      <c r="D316" s="10" t="s">
        <v>375</v>
      </c>
    </row>
    <row r="317" spans="1:4" x14ac:dyDescent="0.2">
      <c r="A317" s="5">
        <v>316</v>
      </c>
      <c r="B317" s="5" t="s">
        <v>306</v>
      </c>
      <c r="C317" s="5" t="s">
        <v>363</v>
      </c>
      <c r="D317" s="10" t="s">
        <v>376</v>
      </c>
    </row>
    <row r="318" spans="1:4" x14ac:dyDescent="0.2">
      <c r="A318" s="5">
        <v>317</v>
      </c>
      <c r="B318" s="5" t="s">
        <v>306</v>
      </c>
      <c r="C318" s="5" t="s">
        <v>363</v>
      </c>
      <c r="D318" s="10" t="s">
        <v>377</v>
      </c>
    </row>
    <row r="319" spans="1:4" x14ac:dyDescent="0.2">
      <c r="A319" s="5">
        <v>318</v>
      </c>
      <c r="B319" s="5" t="s">
        <v>306</v>
      </c>
      <c r="C319" s="5" t="s">
        <v>363</v>
      </c>
      <c r="D319" s="10" t="s">
        <v>378</v>
      </c>
    </row>
    <row r="320" spans="1:4" x14ac:dyDescent="0.2">
      <c r="A320" s="5">
        <v>319</v>
      </c>
      <c r="B320" s="5" t="s">
        <v>306</v>
      </c>
      <c r="C320" s="5" t="s">
        <v>363</v>
      </c>
      <c r="D320" s="10" t="s">
        <v>379</v>
      </c>
    </row>
    <row r="321" spans="1:4" x14ac:dyDescent="0.2">
      <c r="A321" s="5">
        <v>320</v>
      </c>
      <c r="B321" s="5" t="s">
        <v>306</v>
      </c>
      <c r="C321" s="5" t="s">
        <v>363</v>
      </c>
      <c r="D321" s="10" t="s">
        <v>380</v>
      </c>
    </row>
    <row r="322" spans="1:4" x14ac:dyDescent="0.2">
      <c r="A322" s="5">
        <v>321</v>
      </c>
      <c r="B322" s="5" t="s">
        <v>306</v>
      </c>
      <c r="C322" s="5" t="s">
        <v>363</v>
      </c>
      <c r="D322" s="10" t="s">
        <v>381</v>
      </c>
    </row>
    <row r="323" spans="1:4" x14ac:dyDescent="0.2">
      <c r="A323" s="5">
        <v>322</v>
      </c>
      <c r="B323" s="5" t="s">
        <v>306</v>
      </c>
      <c r="C323" s="5" t="s">
        <v>363</v>
      </c>
      <c r="D323" s="10" t="s">
        <v>382</v>
      </c>
    </row>
    <row r="324" spans="1:4" x14ac:dyDescent="0.2">
      <c r="A324" s="5">
        <v>323</v>
      </c>
      <c r="B324" s="5" t="s">
        <v>306</v>
      </c>
      <c r="C324" s="5" t="s">
        <v>383</v>
      </c>
      <c r="D324" s="10" t="s">
        <v>384</v>
      </c>
    </row>
    <row r="325" spans="1:4" x14ac:dyDescent="0.2">
      <c r="A325" s="5">
        <v>324</v>
      </c>
      <c r="B325" s="5" t="s">
        <v>306</v>
      </c>
      <c r="C325" s="5" t="s">
        <v>383</v>
      </c>
      <c r="D325" s="10" t="s">
        <v>385</v>
      </c>
    </row>
    <row r="326" spans="1:4" x14ac:dyDescent="0.2">
      <c r="A326" s="5">
        <v>325</v>
      </c>
      <c r="B326" s="5" t="s">
        <v>306</v>
      </c>
      <c r="C326" s="5" t="s">
        <v>383</v>
      </c>
      <c r="D326" s="10" t="s">
        <v>182</v>
      </c>
    </row>
    <row r="327" spans="1:4" x14ac:dyDescent="0.2">
      <c r="A327" s="5">
        <v>326</v>
      </c>
      <c r="B327" s="5" t="s">
        <v>306</v>
      </c>
      <c r="C327" s="5" t="s">
        <v>383</v>
      </c>
      <c r="D327" s="10" t="s">
        <v>386</v>
      </c>
    </row>
    <row r="328" spans="1:4" x14ac:dyDescent="0.2">
      <c r="A328" s="5">
        <v>327</v>
      </c>
      <c r="B328" s="5" t="s">
        <v>306</v>
      </c>
      <c r="C328" s="5" t="s">
        <v>383</v>
      </c>
      <c r="D328" s="10" t="s">
        <v>387</v>
      </c>
    </row>
    <row r="329" spans="1:4" x14ac:dyDescent="0.2">
      <c r="A329" s="5">
        <v>328</v>
      </c>
      <c r="B329" s="5" t="s">
        <v>306</v>
      </c>
      <c r="C329" s="5" t="s">
        <v>383</v>
      </c>
      <c r="D329" s="10" t="s">
        <v>388</v>
      </c>
    </row>
    <row r="330" spans="1:4" x14ac:dyDescent="0.2">
      <c r="A330" s="5">
        <v>329</v>
      </c>
      <c r="B330" s="5" t="s">
        <v>306</v>
      </c>
      <c r="C330" s="5" t="s">
        <v>383</v>
      </c>
      <c r="D330" s="10" t="s">
        <v>389</v>
      </c>
    </row>
    <row r="331" spans="1:4" x14ac:dyDescent="0.2">
      <c r="A331" s="5">
        <v>330</v>
      </c>
      <c r="B331" s="5" t="s">
        <v>306</v>
      </c>
      <c r="C331" s="5" t="s">
        <v>383</v>
      </c>
      <c r="D331" s="10" t="s">
        <v>390</v>
      </c>
    </row>
    <row r="332" spans="1:4" x14ac:dyDescent="0.2">
      <c r="A332" s="5">
        <v>331</v>
      </c>
      <c r="B332" s="5" t="s">
        <v>306</v>
      </c>
      <c r="C332" s="5" t="s">
        <v>391</v>
      </c>
      <c r="D332" s="10" t="s">
        <v>392</v>
      </c>
    </row>
    <row r="333" spans="1:4" x14ac:dyDescent="0.2">
      <c r="A333" s="5">
        <v>332</v>
      </c>
      <c r="B333" s="5" t="s">
        <v>306</v>
      </c>
      <c r="C333" s="5" t="s">
        <v>391</v>
      </c>
      <c r="D333" s="10" t="s">
        <v>393</v>
      </c>
    </row>
    <row r="334" spans="1:4" x14ac:dyDescent="0.2">
      <c r="A334" s="5">
        <v>333</v>
      </c>
      <c r="B334" s="5" t="s">
        <v>306</v>
      </c>
      <c r="C334" s="5" t="s">
        <v>391</v>
      </c>
      <c r="D334" s="10" t="s">
        <v>394</v>
      </c>
    </row>
    <row r="335" spans="1:4" x14ac:dyDescent="0.2">
      <c r="A335" s="5">
        <v>334</v>
      </c>
      <c r="B335" s="5" t="s">
        <v>306</v>
      </c>
      <c r="C335" s="5" t="s">
        <v>391</v>
      </c>
      <c r="D335" s="10" t="s">
        <v>395</v>
      </c>
    </row>
    <row r="336" spans="1:4" x14ac:dyDescent="0.2">
      <c r="A336" s="5">
        <v>335</v>
      </c>
      <c r="B336" s="5" t="s">
        <v>306</v>
      </c>
      <c r="C336" s="5" t="s">
        <v>391</v>
      </c>
      <c r="D336" s="10" t="s">
        <v>396</v>
      </c>
    </row>
    <row r="337" spans="1:4" x14ac:dyDescent="0.2">
      <c r="A337" s="5">
        <v>336</v>
      </c>
      <c r="B337" s="5" t="s">
        <v>306</v>
      </c>
      <c r="C337" s="5" t="s">
        <v>397</v>
      </c>
      <c r="D337" s="10" t="s">
        <v>372</v>
      </c>
    </row>
    <row r="338" spans="1:4" x14ac:dyDescent="0.2">
      <c r="A338" s="5">
        <v>337</v>
      </c>
      <c r="B338" s="5" t="s">
        <v>306</v>
      </c>
      <c r="C338" s="5" t="s">
        <v>397</v>
      </c>
      <c r="D338" s="10" t="s">
        <v>398</v>
      </c>
    </row>
    <row r="339" spans="1:4" x14ac:dyDescent="0.2">
      <c r="A339" s="5">
        <v>338</v>
      </c>
      <c r="B339" s="5" t="s">
        <v>306</v>
      </c>
      <c r="C339" s="5" t="s">
        <v>397</v>
      </c>
      <c r="D339" s="10" t="s">
        <v>399</v>
      </c>
    </row>
    <row r="340" spans="1:4" x14ac:dyDescent="0.2">
      <c r="A340" s="5">
        <v>339</v>
      </c>
      <c r="B340" s="5" t="s">
        <v>306</v>
      </c>
      <c r="C340" s="5" t="s">
        <v>397</v>
      </c>
      <c r="D340" s="10" t="s">
        <v>400</v>
      </c>
    </row>
    <row r="341" spans="1:4" x14ac:dyDescent="0.2">
      <c r="A341" s="5">
        <v>340</v>
      </c>
      <c r="B341" s="5" t="s">
        <v>306</v>
      </c>
      <c r="C341" s="5" t="s">
        <v>397</v>
      </c>
      <c r="D341" s="10" t="s">
        <v>401</v>
      </c>
    </row>
    <row r="342" spans="1:4" x14ac:dyDescent="0.2">
      <c r="A342" s="5">
        <v>341</v>
      </c>
      <c r="B342" s="5" t="s">
        <v>306</v>
      </c>
      <c r="C342" s="5" t="s">
        <v>397</v>
      </c>
      <c r="D342" s="10" t="s">
        <v>402</v>
      </c>
    </row>
    <row r="343" spans="1:4" x14ac:dyDescent="0.2">
      <c r="A343" s="5">
        <v>342</v>
      </c>
      <c r="B343" s="5" t="s">
        <v>306</v>
      </c>
      <c r="C343" s="5" t="s">
        <v>397</v>
      </c>
      <c r="D343" s="10" t="s">
        <v>403</v>
      </c>
    </row>
    <row r="344" spans="1:4" x14ac:dyDescent="0.2">
      <c r="A344" s="5">
        <v>343</v>
      </c>
      <c r="B344" s="5" t="s">
        <v>306</v>
      </c>
      <c r="C344" s="5" t="s">
        <v>397</v>
      </c>
      <c r="D344" s="10" t="s">
        <v>404</v>
      </c>
    </row>
    <row r="345" spans="1:4" x14ac:dyDescent="0.2">
      <c r="A345" s="5">
        <v>344</v>
      </c>
      <c r="B345" s="5" t="s">
        <v>306</v>
      </c>
      <c r="C345" s="5" t="s">
        <v>397</v>
      </c>
      <c r="D345" s="10" t="s">
        <v>385</v>
      </c>
    </row>
    <row r="346" spans="1:4" x14ac:dyDescent="0.2">
      <c r="A346" s="5">
        <v>345</v>
      </c>
      <c r="B346" s="5" t="s">
        <v>306</v>
      </c>
      <c r="C346" s="5" t="s">
        <v>397</v>
      </c>
      <c r="D346" s="10" t="s">
        <v>405</v>
      </c>
    </row>
    <row r="347" spans="1:4" x14ac:dyDescent="0.2">
      <c r="A347" s="5">
        <v>346</v>
      </c>
      <c r="B347" s="5" t="s">
        <v>306</v>
      </c>
      <c r="C347" s="5" t="s">
        <v>397</v>
      </c>
      <c r="D347" s="10" t="s">
        <v>406</v>
      </c>
    </row>
    <row r="348" spans="1:4" x14ac:dyDescent="0.2">
      <c r="A348" s="5">
        <v>347</v>
      </c>
      <c r="B348" s="5" t="s">
        <v>306</v>
      </c>
      <c r="C348" s="5" t="s">
        <v>397</v>
      </c>
      <c r="D348" s="10" t="s">
        <v>407</v>
      </c>
    </row>
    <row r="349" spans="1:4" x14ac:dyDescent="0.2">
      <c r="A349" s="5">
        <v>348</v>
      </c>
      <c r="B349" s="5" t="s">
        <v>408</v>
      </c>
      <c r="C349" s="5" t="s">
        <v>409</v>
      </c>
      <c r="D349" s="10" t="s">
        <v>410</v>
      </c>
    </row>
    <row r="350" spans="1:4" x14ac:dyDescent="0.2">
      <c r="A350" s="5">
        <v>349</v>
      </c>
      <c r="B350" s="5" t="s">
        <v>408</v>
      </c>
      <c r="C350" s="5" t="s">
        <v>409</v>
      </c>
      <c r="D350" s="10" t="s">
        <v>411</v>
      </c>
    </row>
    <row r="351" spans="1:4" x14ac:dyDescent="0.2">
      <c r="A351" s="5">
        <v>350</v>
      </c>
      <c r="B351" s="5" t="s">
        <v>408</v>
      </c>
      <c r="C351" s="5" t="s">
        <v>409</v>
      </c>
      <c r="D351" s="10" t="s">
        <v>412</v>
      </c>
    </row>
    <row r="352" spans="1:4" x14ac:dyDescent="0.2">
      <c r="A352" s="5">
        <v>351</v>
      </c>
      <c r="B352" s="5" t="s">
        <v>408</v>
      </c>
      <c r="C352" s="5" t="s">
        <v>409</v>
      </c>
      <c r="D352" s="10" t="s">
        <v>413</v>
      </c>
    </row>
    <row r="353" spans="1:4" x14ac:dyDescent="0.2">
      <c r="A353" s="5">
        <v>352</v>
      </c>
      <c r="B353" s="5" t="s">
        <v>408</v>
      </c>
      <c r="C353" s="5" t="s">
        <v>409</v>
      </c>
      <c r="D353" s="10" t="s">
        <v>414</v>
      </c>
    </row>
    <row r="354" spans="1:4" x14ac:dyDescent="0.2">
      <c r="A354" s="5">
        <v>353</v>
      </c>
      <c r="B354" s="5" t="s">
        <v>408</v>
      </c>
      <c r="C354" s="5" t="s">
        <v>409</v>
      </c>
      <c r="D354" s="10" t="s">
        <v>415</v>
      </c>
    </row>
    <row r="355" spans="1:4" x14ac:dyDescent="0.2">
      <c r="A355" s="5">
        <v>354</v>
      </c>
      <c r="B355" s="5" t="s">
        <v>306</v>
      </c>
      <c r="C355" s="5" t="s">
        <v>416</v>
      </c>
      <c r="D355" s="10" t="s">
        <v>417</v>
      </c>
    </row>
    <row r="356" spans="1:4" x14ac:dyDescent="0.2">
      <c r="A356" s="5">
        <v>355</v>
      </c>
      <c r="B356" s="5" t="s">
        <v>306</v>
      </c>
      <c r="C356" s="5" t="s">
        <v>416</v>
      </c>
      <c r="D356" s="10" t="s">
        <v>418</v>
      </c>
    </row>
    <row r="357" spans="1:4" x14ac:dyDescent="0.2">
      <c r="A357" s="5">
        <v>356</v>
      </c>
      <c r="B357" s="5" t="s">
        <v>306</v>
      </c>
      <c r="C357" s="5" t="s">
        <v>416</v>
      </c>
      <c r="D357" s="10" t="s">
        <v>305</v>
      </c>
    </row>
    <row r="358" spans="1:4" x14ac:dyDescent="0.2">
      <c r="A358" s="5">
        <v>357</v>
      </c>
      <c r="B358" s="5" t="s">
        <v>306</v>
      </c>
      <c r="C358" s="5" t="s">
        <v>416</v>
      </c>
      <c r="D358" s="10" t="s">
        <v>419</v>
      </c>
    </row>
    <row r="359" spans="1:4" x14ac:dyDescent="0.2">
      <c r="A359" s="5">
        <v>358</v>
      </c>
      <c r="B359" s="5" t="s">
        <v>306</v>
      </c>
      <c r="C359" s="5" t="s">
        <v>416</v>
      </c>
      <c r="D359" s="10" t="s">
        <v>420</v>
      </c>
    </row>
    <row r="360" spans="1:4" x14ac:dyDescent="0.2">
      <c r="A360" s="5">
        <v>359</v>
      </c>
      <c r="B360" s="5" t="s">
        <v>306</v>
      </c>
      <c r="C360" s="5" t="s">
        <v>416</v>
      </c>
      <c r="D360" s="10" t="s">
        <v>421</v>
      </c>
    </row>
    <row r="361" spans="1:4" x14ac:dyDescent="0.2">
      <c r="A361" s="5">
        <v>360</v>
      </c>
      <c r="B361" s="5" t="s">
        <v>306</v>
      </c>
      <c r="C361" s="5" t="s">
        <v>416</v>
      </c>
      <c r="D361" s="10" t="s">
        <v>422</v>
      </c>
    </row>
    <row r="362" spans="1:4" x14ac:dyDescent="0.2">
      <c r="A362" s="5">
        <v>361</v>
      </c>
      <c r="B362" s="5" t="s">
        <v>306</v>
      </c>
      <c r="C362" s="5" t="s">
        <v>416</v>
      </c>
      <c r="D362" s="10" t="s">
        <v>423</v>
      </c>
    </row>
    <row r="363" spans="1:4" x14ac:dyDescent="0.2">
      <c r="A363" s="5">
        <v>362</v>
      </c>
      <c r="B363" s="5" t="s">
        <v>306</v>
      </c>
      <c r="C363" s="5" t="s">
        <v>416</v>
      </c>
      <c r="D363" s="10" t="s">
        <v>424</v>
      </c>
    </row>
    <row r="364" spans="1:4" x14ac:dyDescent="0.2">
      <c r="A364" s="5">
        <v>363</v>
      </c>
      <c r="B364" s="5" t="s">
        <v>306</v>
      </c>
      <c r="C364" s="5" t="s">
        <v>416</v>
      </c>
      <c r="D364" s="10" t="s">
        <v>425</v>
      </c>
    </row>
    <row r="365" spans="1:4" x14ac:dyDescent="0.2">
      <c r="A365" s="5">
        <v>364</v>
      </c>
      <c r="B365" s="5" t="s">
        <v>306</v>
      </c>
      <c r="C365" s="5" t="s">
        <v>416</v>
      </c>
      <c r="D365" s="10" t="s">
        <v>426</v>
      </c>
    </row>
    <row r="366" spans="1:4" x14ac:dyDescent="0.2">
      <c r="A366" s="5">
        <v>365</v>
      </c>
      <c r="B366" s="5" t="s">
        <v>306</v>
      </c>
      <c r="C366" s="5" t="s">
        <v>416</v>
      </c>
      <c r="D366" s="10" t="s">
        <v>427</v>
      </c>
    </row>
    <row r="367" spans="1:4" x14ac:dyDescent="0.2">
      <c r="A367" s="5">
        <v>366</v>
      </c>
      <c r="B367" s="5" t="s">
        <v>306</v>
      </c>
      <c r="C367" s="5" t="s">
        <v>416</v>
      </c>
      <c r="D367" s="10" t="s">
        <v>428</v>
      </c>
    </row>
    <row r="368" spans="1:4" x14ac:dyDescent="0.2">
      <c r="A368" s="5">
        <v>367</v>
      </c>
      <c r="B368" s="5" t="s">
        <v>306</v>
      </c>
      <c r="C368" s="5" t="s">
        <v>416</v>
      </c>
      <c r="D368" s="10" t="s">
        <v>429</v>
      </c>
    </row>
    <row r="369" spans="1:4" x14ac:dyDescent="0.2">
      <c r="A369" s="5">
        <v>368</v>
      </c>
      <c r="B369" s="5" t="s">
        <v>306</v>
      </c>
      <c r="C369" s="5" t="s">
        <v>416</v>
      </c>
      <c r="D369" s="10" t="s">
        <v>430</v>
      </c>
    </row>
    <row r="370" spans="1:4" x14ac:dyDescent="0.2">
      <c r="A370" s="5">
        <v>369</v>
      </c>
      <c r="B370" s="5" t="s">
        <v>306</v>
      </c>
      <c r="C370" s="5" t="s">
        <v>416</v>
      </c>
      <c r="D370" s="10" t="s">
        <v>431</v>
      </c>
    </row>
    <row r="371" spans="1:4" x14ac:dyDescent="0.2">
      <c r="A371" s="5">
        <v>370</v>
      </c>
      <c r="B371" s="5" t="s">
        <v>306</v>
      </c>
      <c r="C371" s="5" t="s">
        <v>416</v>
      </c>
      <c r="D371" s="10" t="s">
        <v>432</v>
      </c>
    </row>
    <row r="372" spans="1:4" x14ac:dyDescent="0.2">
      <c r="A372" s="5">
        <v>371</v>
      </c>
      <c r="B372" s="5" t="s">
        <v>306</v>
      </c>
      <c r="C372" s="5" t="s">
        <v>416</v>
      </c>
      <c r="D372" s="10" t="s">
        <v>433</v>
      </c>
    </row>
    <row r="373" spans="1:4" x14ac:dyDescent="0.2">
      <c r="A373" s="5">
        <v>372</v>
      </c>
      <c r="B373" s="5" t="s">
        <v>306</v>
      </c>
      <c r="C373" s="5" t="s">
        <v>416</v>
      </c>
      <c r="D373" s="10" t="s">
        <v>434</v>
      </c>
    </row>
    <row r="374" spans="1:4" x14ac:dyDescent="0.2">
      <c r="A374" s="5">
        <v>373</v>
      </c>
      <c r="B374" s="5" t="s">
        <v>306</v>
      </c>
      <c r="C374" s="5" t="s">
        <v>416</v>
      </c>
      <c r="D374" s="10" t="s">
        <v>435</v>
      </c>
    </row>
    <row r="375" spans="1:4" x14ac:dyDescent="0.2">
      <c r="A375" s="5">
        <v>374</v>
      </c>
      <c r="B375" s="5" t="s">
        <v>306</v>
      </c>
      <c r="C375" s="5" t="s">
        <v>416</v>
      </c>
      <c r="D375" s="10" t="s">
        <v>436</v>
      </c>
    </row>
    <row r="376" spans="1:4" x14ac:dyDescent="0.2">
      <c r="A376" s="5">
        <v>375</v>
      </c>
      <c r="B376" s="5" t="s">
        <v>306</v>
      </c>
      <c r="C376" s="5" t="s">
        <v>416</v>
      </c>
      <c r="D376" s="10" t="s">
        <v>437</v>
      </c>
    </row>
    <row r="377" spans="1:4" x14ac:dyDescent="0.2">
      <c r="A377" s="5">
        <v>376</v>
      </c>
      <c r="B377" s="5" t="s">
        <v>306</v>
      </c>
      <c r="C377" s="5" t="s">
        <v>416</v>
      </c>
      <c r="D377" s="10" t="s">
        <v>438</v>
      </c>
    </row>
    <row r="378" spans="1:4" x14ac:dyDescent="0.2">
      <c r="A378" s="5">
        <v>377</v>
      </c>
      <c r="B378" s="5" t="s">
        <v>306</v>
      </c>
      <c r="C378" s="5" t="s">
        <v>416</v>
      </c>
      <c r="D378" s="10" t="s">
        <v>439</v>
      </c>
    </row>
    <row r="379" spans="1:4" x14ac:dyDescent="0.2">
      <c r="A379" s="5">
        <v>378</v>
      </c>
      <c r="B379" s="5" t="s">
        <v>306</v>
      </c>
      <c r="C379" s="5" t="s">
        <v>416</v>
      </c>
      <c r="D379" s="10" t="s">
        <v>440</v>
      </c>
    </row>
    <row r="380" spans="1:4" x14ac:dyDescent="0.2">
      <c r="A380" s="5">
        <v>379</v>
      </c>
      <c r="B380" s="5" t="s">
        <v>306</v>
      </c>
      <c r="C380" s="5" t="s">
        <v>416</v>
      </c>
      <c r="D380" s="10" t="s">
        <v>441</v>
      </c>
    </row>
    <row r="381" spans="1:4" x14ac:dyDescent="0.2">
      <c r="A381" s="5">
        <v>380</v>
      </c>
      <c r="B381" s="5" t="s">
        <v>306</v>
      </c>
      <c r="C381" s="5" t="s">
        <v>416</v>
      </c>
      <c r="D381" s="10" t="s">
        <v>442</v>
      </c>
    </row>
    <row r="382" spans="1:4" x14ac:dyDescent="0.2">
      <c r="A382" s="5">
        <v>381</v>
      </c>
      <c r="B382" s="5" t="s">
        <v>306</v>
      </c>
      <c r="C382" s="5" t="s">
        <v>416</v>
      </c>
      <c r="D382" s="10" t="s">
        <v>443</v>
      </c>
    </row>
    <row r="383" spans="1:4" x14ac:dyDescent="0.2">
      <c r="A383" s="5">
        <v>382</v>
      </c>
      <c r="B383" s="5" t="s">
        <v>306</v>
      </c>
      <c r="C383" s="5" t="s">
        <v>416</v>
      </c>
      <c r="D383" s="10" t="s">
        <v>444</v>
      </c>
    </row>
    <row r="384" spans="1:4" x14ac:dyDescent="0.2">
      <c r="A384" s="5">
        <v>383</v>
      </c>
      <c r="B384" s="5" t="s">
        <v>306</v>
      </c>
      <c r="C384" s="5" t="s">
        <v>416</v>
      </c>
      <c r="D384" s="10" t="s">
        <v>445</v>
      </c>
    </row>
    <row r="385" spans="1:4" x14ac:dyDescent="0.2">
      <c r="A385" s="5">
        <v>384</v>
      </c>
      <c r="B385" s="5" t="s">
        <v>306</v>
      </c>
      <c r="C385" s="5" t="s">
        <v>416</v>
      </c>
      <c r="D385" s="10" t="s">
        <v>446</v>
      </c>
    </row>
    <row r="386" spans="1:4" x14ac:dyDescent="0.2">
      <c r="A386" s="5">
        <v>385</v>
      </c>
      <c r="B386" s="5" t="s">
        <v>306</v>
      </c>
      <c r="C386" s="5" t="s">
        <v>416</v>
      </c>
      <c r="D386" s="10" t="s">
        <v>447</v>
      </c>
    </row>
    <row r="387" spans="1:4" x14ac:dyDescent="0.2">
      <c r="A387" s="5">
        <v>386</v>
      </c>
      <c r="B387" s="5" t="s">
        <v>306</v>
      </c>
      <c r="C387" s="5" t="s">
        <v>416</v>
      </c>
      <c r="D387" s="10" t="s">
        <v>448</v>
      </c>
    </row>
    <row r="388" spans="1:4" x14ac:dyDescent="0.2">
      <c r="A388" s="5">
        <v>387</v>
      </c>
      <c r="B388" s="5" t="s">
        <v>306</v>
      </c>
      <c r="C388" s="5" t="s">
        <v>416</v>
      </c>
      <c r="D388" s="10" t="s">
        <v>449</v>
      </c>
    </row>
    <row r="389" spans="1:4" x14ac:dyDescent="0.2">
      <c r="A389" s="5">
        <v>388</v>
      </c>
      <c r="B389" s="5" t="s">
        <v>306</v>
      </c>
      <c r="C389" s="5" t="s">
        <v>416</v>
      </c>
      <c r="D389" s="10" t="s">
        <v>450</v>
      </c>
    </row>
    <row r="390" spans="1:4" x14ac:dyDescent="0.2">
      <c r="A390" s="5">
        <v>389</v>
      </c>
      <c r="B390" s="5" t="s">
        <v>306</v>
      </c>
      <c r="C390" s="5" t="s">
        <v>416</v>
      </c>
      <c r="D390" s="10" t="s">
        <v>451</v>
      </c>
    </row>
    <row r="391" spans="1:4" x14ac:dyDescent="0.2">
      <c r="A391" s="5">
        <v>390</v>
      </c>
      <c r="B391" s="5" t="s">
        <v>306</v>
      </c>
      <c r="C391" s="5" t="s">
        <v>416</v>
      </c>
      <c r="D391" s="10" t="s">
        <v>452</v>
      </c>
    </row>
    <row r="392" spans="1:4" x14ac:dyDescent="0.2">
      <c r="A392" s="5">
        <v>391</v>
      </c>
      <c r="B392" s="5" t="s">
        <v>306</v>
      </c>
      <c r="C392" s="5" t="s">
        <v>416</v>
      </c>
      <c r="D392" s="10" t="s">
        <v>453</v>
      </c>
    </row>
    <row r="393" spans="1:4" x14ac:dyDescent="0.2">
      <c r="A393" s="5">
        <v>392</v>
      </c>
      <c r="B393" s="5" t="s">
        <v>306</v>
      </c>
      <c r="C393" s="5" t="s">
        <v>416</v>
      </c>
      <c r="D393" s="10" t="s">
        <v>454</v>
      </c>
    </row>
    <row r="394" spans="1:4" x14ac:dyDescent="0.2">
      <c r="A394" s="5">
        <v>393</v>
      </c>
      <c r="B394" s="5" t="s">
        <v>306</v>
      </c>
      <c r="C394" s="5" t="s">
        <v>416</v>
      </c>
      <c r="D394" s="10" t="s">
        <v>455</v>
      </c>
    </row>
    <row r="395" spans="1:4" x14ac:dyDescent="0.2">
      <c r="A395" s="5">
        <v>394</v>
      </c>
      <c r="B395" s="5" t="s">
        <v>306</v>
      </c>
      <c r="C395" s="5" t="s">
        <v>416</v>
      </c>
      <c r="D395" s="10" t="s">
        <v>456</v>
      </c>
    </row>
    <row r="396" spans="1:4" x14ac:dyDescent="0.2">
      <c r="A396" s="5">
        <v>395</v>
      </c>
      <c r="B396" s="5" t="s">
        <v>306</v>
      </c>
      <c r="C396" s="5" t="s">
        <v>416</v>
      </c>
      <c r="D396" s="10" t="s">
        <v>457</v>
      </c>
    </row>
    <row r="397" spans="1:4" x14ac:dyDescent="0.2">
      <c r="A397" s="5">
        <v>396</v>
      </c>
      <c r="B397" s="5" t="s">
        <v>306</v>
      </c>
      <c r="C397" s="5" t="s">
        <v>416</v>
      </c>
      <c r="D397" s="10" t="s">
        <v>458</v>
      </c>
    </row>
    <row r="398" spans="1:4" x14ac:dyDescent="0.2">
      <c r="A398" s="5">
        <v>397</v>
      </c>
      <c r="B398" s="5" t="s">
        <v>306</v>
      </c>
      <c r="C398" s="5" t="s">
        <v>416</v>
      </c>
      <c r="D398" s="10" t="s">
        <v>459</v>
      </c>
    </row>
    <row r="399" spans="1:4" x14ac:dyDescent="0.2">
      <c r="A399" s="5">
        <v>398</v>
      </c>
      <c r="B399" s="5" t="s">
        <v>306</v>
      </c>
      <c r="C399" s="5" t="s">
        <v>416</v>
      </c>
      <c r="D399" s="10" t="s">
        <v>460</v>
      </c>
    </row>
    <row r="400" spans="1:4" x14ac:dyDescent="0.2">
      <c r="A400" s="5">
        <v>399</v>
      </c>
      <c r="B400" s="5" t="s">
        <v>306</v>
      </c>
      <c r="C400" s="5" t="s">
        <v>416</v>
      </c>
      <c r="D400" s="10" t="s">
        <v>461</v>
      </c>
    </row>
    <row r="401" spans="1:4" x14ac:dyDescent="0.2">
      <c r="A401" s="5">
        <v>400</v>
      </c>
      <c r="B401" s="5" t="s">
        <v>306</v>
      </c>
      <c r="C401" s="5" t="s">
        <v>416</v>
      </c>
      <c r="D401" s="10" t="s">
        <v>462</v>
      </c>
    </row>
    <row r="402" spans="1:4" x14ac:dyDescent="0.2">
      <c r="A402" s="5">
        <v>401</v>
      </c>
      <c r="B402" s="5" t="s">
        <v>306</v>
      </c>
      <c r="C402" s="5" t="s">
        <v>416</v>
      </c>
      <c r="D402" s="10" t="s">
        <v>463</v>
      </c>
    </row>
    <row r="403" spans="1:4" x14ac:dyDescent="0.2">
      <c r="A403" s="5">
        <v>402</v>
      </c>
      <c r="B403" s="5" t="s">
        <v>306</v>
      </c>
      <c r="C403" s="5" t="s">
        <v>416</v>
      </c>
      <c r="D403" s="10" t="s">
        <v>464</v>
      </c>
    </row>
    <row r="404" spans="1:4" x14ac:dyDescent="0.2">
      <c r="A404" s="5">
        <v>403</v>
      </c>
      <c r="B404" s="5" t="s">
        <v>306</v>
      </c>
      <c r="C404" s="5" t="s">
        <v>416</v>
      </c>
      <c r="D404" s="10" t="s">
        <v>465</v>
      </c>
    </row>
    <row r="405" spans="1:4" x14ac:dyDescent="0.2">
      <c r="A405" s="5">
        <v>404</v>
      </c>
      <c r="B405" s="5" t="s">
        <v>306</v>
      </c>
      <c r="C405" s="5" t="s">
        <v>416</v>
      </c>
      <c r="D405" s="10" t="s">
        <v>466</v>
      </c>
    </row>
    <row r="406" spans="1:4" x14ac:dyDescent="0.2">
      <c r="A406" s="5">
        <v>405</v>
      </c>
      <c r="B406" s="5" t="s">
        <v>306</v>
      </c>
      <c r="C406" s="5" t="s">
        <v>416</v>
      </c>
      <c r="D406" s="10" t="s">
        <v>467</v>
      </c>
    </row>
    <row r="407" spans="1:4" x14ac:dyDescent="0.2">
      <c r="A407" s="5">
        <v>406</v>
      </c>
      <c r="B407" s="5" t="s">
        <v>306</v>
      </c>
      <c r="C407" s="5" t="s">
        <v>416</v>
      </c>
      <c r="D407" s="10" t="s">
        <v>468</v>
      </c>
    </row>
    <row r="408" spans="1:4" x14ac:dyDescent="0.2">
      <c r="A408" s="5">
        <v>407</v>
      </c>
      <c r="B408" s="5" t="s">
        <v>306</v>
      </c>
      <c r="C408" s="5" t="s">
        <v>416</v>
      </c>
      <c r="D408" s="10" t="s">
        <v>469</v>
      </c>
    </row>
    <row r="409" spans="1:4" x14ac:dyDescent="0.2">
      <c r="A409" s="5">
        <v>408</v>
      </c>
      <c r="B409" s="5" t="s">
        <v>306</v>
      </c>
      <c r="C409" s="5" t="s">
        <v>416</v>
      </c>
      <c r="D409" s="10" t="s">
        <v>470</v>
      </c>
    </row>
    <row r="410" spans="1:4" x14ac:dyDescent="0.2">
      <c r="A410" s="5">
        <v>409</v>
      </c>
      <c r="B410" s="5" t="s">
        <v>306</v>
      </c>
      <c r="C410" s="5" t="s">
        <v>416</v>
      </c>
      <c r="D410" s="10" t="s">
        <v>471</v>
      </c>
    </row>
    <row r="411" spans="1:4" x14ac:dyDescent="0.2">
      <c r="A411" s="5">
        <v>410</v>
      </c>
      <c r="B411" s="5" t="s">
        <v>306</v>
      </c>
      <c r="C411" s="5" t="s">
        <v>416</v>
      </c>
      <c r="D411" s="10" t="s">
        <v>446</v>
      </c>
    </row>
    <row r="412" spans="1:4" x14ac:dyDescent="0.2">
      <c r="A412" s="5">
        <v>411</v>
      </c>
      <c r="B412" s="5" t="s">
        <v>306</v>
      </c>
      <c r="C412" s="5" t="s">
        <v>416</v>
      </c>
      <c r="D412" s="10" t="s">
        <v>472</v>
      </c>
    </row>
    <row r="413" spans="1:4" x14ac:dyDescent="0.2">
      <c r="A413" s="5">
        <v>412</v>
      </c>
      <c r="B413" s="5" t="s">
        <v>306</v>
      </c>
      <c r="C413" s="5" t="s">
        <v>416</v>
      </c>
      <c r="D413" s="10" t="s">
        <v>473</v>
      </c>
    </row>
    <row r="414" spans="1:4" x14ac:dyDescent="0.2">
      <c r="A414" s="5">
        <v>413</v>
      </c>
      <c r="B414" s="5" t="s">
        <v>306</v>
      </c>
      <c r="C414" s="5" t="s">
        <v>416</v>
      </c>
      <c r="D414" s="10" t="s">
        <v>474</v>
      </c>
    </row>
    <row r="415" spans="1:4" x14ac:dyDescent="0.2">
      <c r="A415" s="5">
        <v>414</v>
      </c>
      <c r="B415" s="5" t="s">
        <v>306</v>
      </c>
      <c r="C415" s="5" t="s">
        <v>416</v>
      </c>
      <c r="D415" s="10" t="s">
        <v>475</v>
      </c>
    </row>
    <row r="416" spans="1:4" x14ac:dyDescent="0.2">
      <c r="A416" s="5">
        <v>415</v>
      </c>
      <c r="B416" s="5" t="s">
        <v>306</v>
      </c>
      <c r="C416" s="5" t="s">
        <v>416</v>
      </c>
      <c r="D416" s="10" t="s">
        <v>476</v>
      </c>
    </row>
    <row r="417" spans="1:4" x14ac:dyDescent="0.2">
      <c r="A417" s="5">
        <v>416</v>
      </c>
      <c r="B417" s="5" t="s">
        <v>306</v>
      </c>
      <c r="C417" s="5" t="s">
        <v>416</v>
      </c>
      <c r="D417" s="10" t="s">
        <v>477</v>
      </c>
    </row>
    <row r="418" spans="1:4" x14ac:dyDescent="0.2">
      <c r="A418" s="5">
        <v>417</v>
      </c>
      <c r="B418" s="5" t="s">
        <v>306</v>
      </c>
      <c r="C418" s="5" t="s">
        <v>416</v>
      </c>
      <c r="D418" s="10" t="s">
        <v>478</v>
      </c>
    </row>
    <row r="419" spans="1:4" x14ac:dyDescent="0.2">
      <c r="A419" s="5">
        <v>418</v>
      </c>
      <c r="B419" s="5" t="s">
        <v>306</v>
      </c>
      <c r="C419" s="5" t="s">
        <v>416</v>
      </c>
      <c r="D419" s="10" t="s">
        <v>479</v>
      </c>
    </row>
    <row r="420" spans="1:4" x14ac:dyDescent="0.2">
      <c r="A420" s="5">
        <v>419</v>
      </c>
      <c r="B420" s="5" t="s">
        <v>306</v>
      </c>
      <c r="C420" s="5" t="s">
        <v>416</v>
      </c>
      <c r="D420" s="10" t="s">
        <v>480</v>
      </c>
    </row>
    <row r="421" spans="1:4" x14ac:dyDescent="0.2">
      <c r="A421" s="5">
        <v>420</v>
      </c>
      <c r="B421" s="5" t="s">
        <v>306</v>
      </c>
      <c r="C421" s="5" t="s">
        <v>416</v>
      </c>
      <c r="D421" s="10" t="s">
        <v>481</v>
      </c>
    </row>
    <row r="422" spans="1:4" x14ac:dyDescent="0.2">
      <c r="A422" s="5">
        <v>421</v>
      </c>
      <c r="B422" s="5" t="s">
        <v>306</v>
      </c>
      <c r="C422" s="5" t="s">
        <v>416</v>
      </c>
      <c r="D422" s="10" t="s">
        <v>482</v>
      </c>
    </row>
    <row r="423" spans="1:4" x14ac:dyDescent="0.2">
      <c r="A423" s="5">
        <v>422</v>
      </c>
      <c r="B423" s="5" t="s">
        <v>306</v>
      </c>
      <c r="C423" s="5" t="s">
        <v>416</v>
      </c>
      <c r="D423" s="10" t="s">
        <v>483</v>
      </c>
    </row>
    <row r="424" spans="1:4" x14ac:dyDescent="0.2">
      <c r="A424" s="5">
        <v>423</v>
      </c>
      <c r="B424" s="5" t="s">
        <v>306</v>
      </c>
      <c r="C424" s="5" t="s">
        <v>416</v>
      </c>
      <c r="D424" s="10" t="s">
        <v>484</v>
      </c>
    </row>
    <row r="425" spans="1:4" x14ac:dyDescent="0.2">
      <c r="A425" s="5">
        <v>424</v>
      </c>
      <c r="B425" s="5" t="s">
        <v>306</v>
      </c>
      <c r="C425" s="5" t="s">
        <v>416</v>
      </c>
      <c r="D425" s="10" t="s">
        <v>485</v>
      </c>
    </row>
    <row r="426" spans="1:4" x14ac:dyDescent="0.2">
      <c r="A426" s="5">
        <v>425</v>
      </c>
      <c r="B426" s="5" t="s">
        <v>306</v>
      </c>
      <c r="C426" s="5" t="s">
        <v>416</v>
      </c>
      <c r="D426" s="10" t="s">
        <v>486</v>
      </c>
    </row>
    <row r="427" spans="1:4" x14ac:dyDescent="0.2">
      <c r="A427" s="5">
        <v>426</v>
      </c>
      <c r="B427" s="5" t="s">
        <v>306</v>
      </c>
      <c r="C427" s="5" t="s">
        <v>416</v>
      </c>
      <c r="D427" s="10" t="s">
        <v>487</v>
      </c>
    </row>
    <row r="428" spans="1:4" x14ac:dyDescent="0.2">
      <c r="A428" s="5">
        <v>427</v>
      </c>
      <c r="B428" s="5" t="s">
        <v>306</v>
      </c>
      <c r="C428" s="5" t="s">
        <v>416</v>
      </c>
      <c r="D428" s="10" t="s">
        <v>488</v>
      </c>
    </row>
    <row r="429" spans="1:4" x14ac:dyDescent="0.2">
      <c r="A429" s="5">
        <v>428</v>
      </c>
      <c r="B429" s="5" t="s">
        <v>306</v>
      </c>
      <c r="C429" s="5" t="s">
        <v>416</v>
      </c>
      <c r="D429" s="10" t="s">
        <v>489</v>
      </c>
    </row>
    <row r="430" spans="1:4" x14ac:dyDescent="0.2">
      <c r="A430" s="5">
        <v>429</v>
      </c>
      <c r="B430" s="5" t="s">
        <v>306</v>
      </c>
      <c r="C430" s="5" t="s">
        <v>416</v>
      </c>
      <c r="D430" s="10" t="s">
        <v>490</v>
      </c>
    </row>
    <row r="431" spans="1:4" x14ac:dyDescent="0.2">
      <c r="A431" s="5">
        <v>430</v>
      </c>
      <c r="B431" s="5" t="s">
        <v>306</v>
      </c>
      <c r="C431" s="5" t="s">
        <v>416</v>
      </c>
      <c r="D431" s="10" t="s">
        <v>491</v>
      </c>
    </row>
    <row r="432" spans="1:4" x14ac:dyDescent="0.2">
      <c r="A432" s="5">
        <v>431</v>
      </c>
      <c r="B432" s="5" t="s">
        <v>306</v>
      </c>
      <c r="C432" s="5" t="s">
        <v>416</v>
      </c>
      <c r="D432" s="10" t="s">
        <v>492</v>
      </c>
    </row>
    <row r="433" spans="1:4" x14ac:dyDescent="0.2">
      <c r="A433" s="5">
        <v>432</v>
      </c>
      <c r="B433" s="5" t="s">
        <v>306</v>
      </c>
      <c r="C433" s="5" t="s">
        <v>416</v>
      </c>
      <c r="D433" s="10" t="s">
        <v>493</v>
      </c>
    </row>
    <row r="434" spans="1:4" x14ac:dyDescent="0.2">
      <c r="A434" s="5">
        <v>433</v>
      </c>
      <c r="B434" s="5" t="s">
        <v>306</v>
      </c>
      <c r="C434" s="5" t="s">
        <v>416</v>
      </c>
      <c r="D434" s="10" t="s">
        <v>494</v>
      </c>
    </row>
    <row r="435" spans="1:4" x14ac:dyDescent="0.2">
      <c r="A435" s="5">
        <v>434</v>
      </c>
      <c r="B435" s="5" t="s">
        <v>306</v>
      </c>
      <c r="C435" s="5" t="s">
        <v>416</v>
      </c>
      <c r="D435" s="10" t="s">
        <v>495</v>
      </c>
    </row>
    <row r="436" spans="1:4" x14ac:dyDescent="0.2">
      <c r="A436" s="5">
        <v>435</v>
      </c>
      <c r="B436" s="5" t="s">
        <v>306</v>
      </c>
      <c r="C436" s="5" t="s">
        <v>416</v>
      </c>
      <c r="D436" s="10" t="s">
        <v>496</v>
      </c>
    </row>
    <row r="437" spans="1:4" x14ac:dyDescent="0.2">
      <c r="A437" s="5">
        <v>436</v>
      </c>
      <c r="B437" s="5" t="s">
        <v>306</v>
      </c>
      <c r="C437" s="5" t="s">
        <v>416</v>
      </c>
      <c r="D437" s="10" t="s">
        <v>497</v>
      </c>
    </row>
    <row r="438" spans="1:4" x14ac:dyDescent="0.2">
      <c r="A438" s="5">
        <v>437</v>
      </c>
      <c r="B438" s="5" t="s">
        <v>306</v>
      </c>
      <c r="C438" s="5" t="s">
        <v>416</v>
      </c>
      <c r="D438" s="10" t="s">
        <v>498</v>
      </c>
    </row>
    <row r="439" spans="1:4" x14ac:dyDescent="0.2">
      <c r="A439" s="5">
        <v>438</v>
      </c>
      <c r="B439" s="5" t="s">
        <v>306</v>
      </c>
      <c r="C439" s="5" t="s">
        <v>416</v>
      </c>
      <c r="D439" s="10" t="s">
        <v>499</v>
      </c>
    </row>
    <row r="440" spans="1:4" x14ac:dyDescent="0.2">
      <c r="A440" s="5">
        <v>439</v>
      </c>
      <c r="B440" s="5" t="s">
        <v>306</v>
      </c>
      <c r="C440" s="5" t="s">
        <v>416</v>
      </c>
      <c r="D440" s="10" t="s">
        <v>500</v>
      </c>
    </row>
    <row r="441" spans="1:4" x14ac:dyDescent="0.2">
      <c r="A441" s="5">
        <v>440</v>
      </c>
      <c r="B441" s="5" t="s">
        <v>306</v>
      </c>
      <c r="C441" s="5" t="s">
        <v>416</v>
      </c>
      <c r="D441" s="10" t="s">
        <v>501</v>
      </c>
    </row>
    <row r="442" spans="1:4" x14ac:dyDescent="0.2">
      <c r="A442" s="5">
        <v>441</v>
      </c>
      <c r="B442" s="5" t="s">
        <v>306</v>
      </c>
      <c r="C442" s="5" t="s">
        <v>416</v>
      </c>
      <c r="D442" s="10" t="s">
        <v>502</v>
      </c>
    </row>
    <row r="443" spans="1:4" x14ac:dyDescent="0.2">
      <c r="A443" s="5">
        <v>442</v>
      </c>
      <c r="B443" s="5" t="s">
        <v>306</v>
      </c>
      <c r="C443" s="5" t="s">
        <v>416</v>
      </c>
      <c r="D443" s="10" t="s">
        <v>503</v>
      </c>
    </row>
    <row r="444" spans="1:4" x14ac:dyDescent="0.2">
      <c r="A444" s="5">
        <v>443</v>
      </c>
      <c r="B444" s="5" t="s">
        <v>306</v>
      </c>
      <c r="C444" s="5" t="s">
        <v>416</v>
      </c>
      <c r="D444" s="10" t="s">
        <v>504</v>
      </c>
    </row>
    <row r="445" spans="1:4" x14ac:dyDescent="0.2">
      <c r="A445" s="5">
        <v>444</v>
      </c>
      <c r="B445" s="5" t="s">
        <v>306</v>
      </c>
      <c r="C445" s="5" t="s">
        <v>416</v>
      </c>
      <c r="D445" s="10" t="s">
        <v>505</v>
      </c>
    </row>
    <row r="446" spans="1:4" x14ac:dyDescent="0.2">
      <c r="A446" s="5">
        <v>445</v>
      </c>
      <c r="B446" s="5" t="s">
        <v>306</v>
      </c>
      <c r="C446" s="5" t="s">
        <v>416</v>
      </c>
      <c r="D446" s="10" t="s">
        <v>506</v>
      </c>
    </row>
    <row r="447" spans="1:4" x14ac:dyDescent="0.2">
      <c r="A447" s="5">
        <v>446</v>
      </c>
      <c r="B447" s="5" t="s">
        <v>306</v>
      </c>
      <c r="C447" s="5" t="s">
        <v>416</v>
      </c>
      <c r="D447" s="10" t="s">
        <v>507</v>
      </c>
    </row>
    <row r="448" spans="1:4" x14ac:dyDescent="0.2">
      <c r="A448" s="5">
        <v>447</v>
      </c>
      <c r="B448" s="5" t="s">
        <v>306</v>
      </c>
      <c r="C448" s="5" t="s">
        <v>416</v>
      </c>
      <c r="D448" s="10" t="s">
        <v>508</v>
      </c>
    </row>
    <row r="449" spans="1:4" x14ac:dyDescent="0.2">
      <c r="A449" s="5">
        <v>448</v>
      </c>
      <c r="B449" s="5" t="s">
        <v>306</v>
      </c>
      <c r="C449" s="5" t="s">
        <v>416</v>
      </c>
      <c r="D449" s="10" t="s">
        <v>509</v>
      </c>
    </row>
    <row r="450" spans="1:4" x14ac:dyDescent="0.2">
      <c r="A450" s="5">
        <v>449</v>
      </c>
      <c r="B450" s="5" t="s">
        <v>306</v>
      </c>
      <c r="C450" s="5" t="s">
        <v>416</v>
      </c>
      <c r="D450" s="10" t="s">
        <v>510</v>
      </c>
    </row>
    <row r="451" spans="1:4" x14ac:dyDescent="0.2">
      <c r="A451" s="5">
        <v>450</v>
      </c>
      <c r="B451" s="5" t="s">
        <v>306</v>
      </c>
      <c r="C451" s="5" t="s">
        <v>416</v>
      </c>
      <c r="D451" s="10" t="s">
        <v>511</v>
      </c>
    </row>
    <row r="452" spans="1:4" x14ac:dyDescent="0.2">
      <c r="A452" s="5">
        <v>451</v>
      </c>
      <c r="B452" s="5" t="s">
        <v>306</v>
      </c>
      <c r="C452" s="5" t="s">
        <v>416</v>
      </c>
      <c r="D452" s="10" t="s">
        <v>512</v>
      </c>
    </row>
    <row r="453" spans="1:4" x14ac:dyDescent="0.2">
      <c r="A453" s="5">
        <v>452</v>
      </c>
      <c r="B453" s="5" t="s">
        <v>306</v>
      </c>
      <c r="C453" s="5" t="s">
        <v>416</v>
      </c>
      <c r="D453" s="10" t="s">
        <v>513</v>
      </c>
    </row>
    <row r="454" spans="1:4" x14ac:dyDescent="0.2">
      <c r="A454" s="5">
        <v>453</v>
      </c>
      <c r="B454" s="5" t="s">
        <v>306</v>
      </c>
      <c r="C454" s="5" t="s">
        <v>416</v>
      </c>
      <c r="D454" s="10" t="s">
        <v>514</v>
      </c>
    </row>
    <row r="455" spans="1:4" x14ac:dyDescent="0.2">
      <c r="A455" s="5">
        <v>454</v>
      </c>
      <c r="B455" s="5" t="s">
        <v>306</v>
      </c>
      <c r="C455" s="5" t="s">
        <v>416</v>
      </c>
      <c r="D455" s="10" t="s">
        <v>515</v>
      </c>
    </row>
    <row r="456" spans="1:4" x14ac:dyDescent="0.2">
      <c r="A456" s="5">
        <v>455</v>
      </c>
      <c r="B456" s="5" t="s">
        <v>306</v>
      </c>
      <c r="C456" s="5" t="s">
        <v>416</v>
      </c>
      <c r="D456" s="10" t="s">
        <v>516</v>
      </c>
    </row>
    <row r="457" spans="1:4" x14ac:dyDescent="0.2">
      <c r="A457" s="5">
        <v>456</v>
      </c>
      <c r="B457" s="5" t="s">
        <v>306</v>
      </c>
      <c r="C457" s="5" t="s">
        <v>416</v>
      </c>
      <c r="D457" s="10" t="s">
        <v>517</v>
      </c>
    </row>
    <row r="458" spans="1:4" x14ac:dyDescent="0.2">
      <c r="A458" s="5">
        <v>457</v>
      </c>
      <c r="B458" s="5" t="s">
        <v>306</v>
      </c>
      <c r="C458" s="5" t="s">
        <v>416</v>
      </c>
      <c r="D458" s="10" t="s">
        <v>518</v>
      </c>
    </row>
    <row r="459" spans="1:4" x14ac:dyDescent="0.2">
      <c r="A459" s="5">
        <v>458</v>
      </c>
      <c r="B459" s="5" t="s">
        <v>306</v>
      </c>
      <c r="C459" s="5" t="s">
        <v>391</v>
      </c>
      <c r="D459" s="10" t="s">
        <v>519</v>
      </c>
    </row>
    <row r="460" spans="1:4" x14ac:dyDescent="0.2">
      <c r="A460" s="5">
        <v>459</v>
      </c>
      <c r="B460" s="5" t="s">
        <v>306</v>
      </c>
      <c r="C460" s="5" t="s">
        <v>416</v>
      </c>
      <c r="D460" s="10" t="s">
        <v>520</v>
      </c>
    </row>
    <row r="461" spans="1:4" x14ac:dyDescent="0.2">
      <c r="A461" s="5">
        <v>460</v>
      </c>
      <c r="B461" s="5" t="s">
        <v>306</v>
      </c>
      <c r="C461" s="5" t="s">
        <v>416</v>
      </c>
      <c r="D461" s="10" t="s">
        <v>521</v>
      </c>
    </row>
    <row r="462" spans="1:4" x14ac:dyDescent="0.2">
      <c r="A462" s="5">
        <v>461</v>
      </c>
      <c r="B462" s="5" t="s">
        <v>306</v>
      </c>
      <c r="C462" s="5" t="s">
        <v>416</v>
      </c>
      <c r="D462" s="10" t="s">
        <v>522</v>
      </c>
    </row>
    <row r="463" spans="1:4" x14ac:dyDescent="0.2">
      <c r="A463" s="5">
        <v>462</v>
      </c>
      <c r="B463" s="5" t="s">
        <v>306</v>
      </c>
      <c r="C463" s="5" t="s">
        <v>416</v>
      </c>
      <c r="D463" s="10" t="s">
        <v>523</v>
      </c>
    </row>
    <row r="464" spans="1:4" x14ac:dyDescent="0.2">
      <c r="A464" s="5">
        <v>463</v>
      </c>
      <c r="B464" s="5" t="s">
        <v>306</v>
      </c>
      <c r="C464" s="5" t="s">
        <v>416</v>
      </c>
      <c r="D464" s="10" t="s">
        <v>524</v>
      </c>
    </row>
    <row r="465" spans="1:4" x14ac:dyDescent="0.2">
      <c r="A465" s="5">
        <v>464</v>
      </c>
      <c r="B465" s="5" t="s">
        <v>306</v>
      </c>
      <c r="C465" s="5" t="s">
        <v>416</v>
      </c>
      <c r="D465" s="10" t="s">
        <v>525</v>
      </c>
    </row>
    <row r="466" spans="1:4" x14ac:dyDescent="0.2">
      <c r="A466" s="5">
        <v>465</v>
      </c>
      <c r="B466" s="5" t="s">
        <v>306</v>
      </c>
      <c r="C466" s="5" t="s">
        <v>416</v>
      </c>
      <c r="D466" s="10" t="s">
        <v>526</v>
      </c>
    </row>
    <row r="467" spans="1:4" x14ac:dyDescent="0.2">
      <c r="A467" s="5">
        <v>466</v>
      </c>
      <c r="B467" s="5" t="s">
        <v>306</v>
      </c>
      <c r="C467" s="5" t="s">
        <v>416</v>
      </c>
      <c r="D467" s="10" t="s">
        <v>527</v>
      </c>
    </row>
    <row r="468" spans="1:4" x14ac:dyDescent="0.2">
      <c r="A468" s="5">
        <v>467</v>
      </c>
      <c r="B468" s="5" t="s">
        <v>306</v>
      </c>
      <c r="C468" s="5" t="s">
        <v>416</v>
      </c>
      <c r="D468" s="10" t="s">
        <v>528</v>
      </c>
    </row>
    <row r="469" spans="1:4" x14ac:dyDescent="0.2">
      <c r="A469" s="5">
        <v>468</v>
      </c>
      <c r="B469" s="5" t="s">
        <v>306</v>
      </c>
      <c r="C469" s="5" t="s">
        <v>416</v>
      </c>
      <c r="D469" s="10" t="s">
        <v>529</v>
      </c>
    </row>
    <row r="470" spans="1:4" x14ac:dyDescent="0.2">
      <c r="A470" s="5">
        <v>469</v>
      </c>
      <c r="B470" s="5" t="s">
        <v>306</v>
      </c>
      <c r="C470" s="5" t="s">
        <v>416</v>
      </c>
      <c r="D470" s="10" t="s">
        <v>530</v>
      </c>
    </row>
    <row r="471" spans="1:4" x14ac:dyDescent="0.2">
      <c r="A471" s="5">
        <v>470</v>
      </c>
      <c r="B471" s="5" t="s">
        <v>306</v>
      </c>
      <c r="C471" s="5" t="s">
        <v>416</v>
      </c>
      <c r="D471" s="10" t="s">
        <v>531</v>
      </c>
    </row>
    <row r="472" spans="1:4" x14ac:dyDescent="0.2">
      <c r="A472" s="5">
        <v>471</v>
      </c>
      <c r="B472" s="5" t="s">
        <v>306</v>
      </c>
      <c r="C472" s="5" t="s">
        <v>416</v>
      </c>
      <c r="D472" s="10" t="s">
        <v>532</v>
      </c>
    </row>
    <row r="473" spans="1:4" x14ac:dyDescent="0.2">
      <c r="A473" s="5">
        <v>472</v>
      </c>
      <c r="B473" s="5" t="s">
        <v>306</v>
      </c>
      <c r="C473" s="5" t="s">
        <v>416</v>
      </c>
      <c r="D473" s="10" t="s">
        <v>533</v>
      </c>
    </row>
    <row r="474" spans="1:4" x14ac:dyDescent="0.2">
      <c r="A474" s="5">
        <v>473</v>
      </c>
      <c r="B474" s="5" t="s">
        <v>306</v>
      </c>
      <c r="C474" s="5" t="s">
        <v>416</v>
      </c>
      <c r="D474" s="10" t="s">
        <v>534</v>
      </c>
    </row>
    <row r="475" spans="1:4" x14ac:dyDescent="0.2">
      <c r="A475" s="5">
        <v>474</v>
      </c>
      <c r="B475" s="5" t="s">
        <v>306</v>
      </c>
      <c r="C475" s="5" t="s">
        <v>416</v>
      </c>
      <c r="D475" s="10" t="s">
        <v>535</v>
      </c>
    </row>
    <row r="476" spans="1:4" x14ac:dyDescent="0.2">
      <c r="A476" s="5">
        <v>475</v>
      </c>
      <c r="B476" s="5" t="s">
        <v>306</v>
      </c>
      <c r="C476" s="5" t="s">
        <v>416</v>
      </c>
      <c r="D476" s="10" t="s">
        <v>536</v>
      </c>
    </row>
    <row r="477" spans="1:4" x14ac:dyDescent="0.2">
      <c r="A477" s="5">
        <v>476</v>
      </c>
      <c r="B477" s="5" t="s">
        <v>306</v>
      </c>
      <c r="C477" s="5" t="s">
        <v>416</v>
      </c>
      <c r="D477" s="10" t="s">
        <v>537</v>
      </c>
    </row>
    <row r="478" spans="1:4" x14ac:dyDescent="0.2">
      <c r="A478" s="5">
        <v>477</v>
      </c>
      <c r="B478" s="5" t="s">
        <v>306</v>
      </c>
      <c r="C478" s="5" t="s">
        <v>416</v>
      </c>
      <c r="D478" s="10" t="s">
        <v>538</v>
      </c>
    </row>
    <row r="479" spans="1:4" x14ac:dyDescent="0.2">
      <c r="A479" s="5">
        <v>478</v>
      </c>
      <c r="B479" s="5" t="s">
        <v>306</v>
      </c>
      <c r="C479" s="5" t="s">
        <v>416</v>
      </c>
      <c r="D479" s="10" t="s">
        <v>539</v>
      </c>
    </row>
    <row r="480" spans="1:4" x14ac:dyDescent="0.2">
      <c r="A480" s="5">
        <v>479</v>
      </c>
      <c r="B480" s="5" t="s">
        <v>306</v>
      </c>
      <c r="C480" s="5" t="s">
        <v>416</v>
      </c>
      <c r="D480" s="10" t="s">
        <v>540</v>
      </c>
    </row>
    <row r="481" spans="1:4" x14ac:dyDescent="0.2">
      <c r="A481" s="5">
        <v>480</v>
      </c>
      <c r="B481" s="5" t="s">
        <v>306</v>
      </c>
      <c r="C481" s="5" t="s">
        <v>416</v>
      </c>
      <c r="D481" s="10" t="s">
        <v>541</v>
      </c>
    </row>
    <row r="482" spans="1:4" x14ac:dyDescent="0.2">
      <c r="A482" s="5">
        <v>481</v>
      </c>
      <c r="B482" s="5" t="s">
        <v>306</v>
      </c>
      <c r="C482" s="5" t="s">
        <v>416</v>
      </c>
      <c r="D482" s="10" t="s">
        <v>542</v>
      </c>
    </row>
    <row r="483" spans="1:4" x14ac:dyDescent="0.2">
      <c r="A483" s="5">
        <v>482</v>
      </c>
      <c r="B483" s="5" t="s">
        <v>306</v>
      </c>
      <c r="C483" s="5" t="s">
        <v>416</v>
      </c>
      <c r="D483" s="10" t="s">
        <v>543</v>
      </c>
    </row>
    <row r="484" spans="1:4" x14ac:dyDescent="0.2">
      <c r="A484" s="5">
        <v>483</v>
      </c>
      <c r="B484" s="5" t="s">
        <v>306</v>
      </c>
      <c r="C484" s="5" t="s">
        <v>416</v>
      </c>
      <c r="D484" s="10" t="s">
        <v>544</v>
      </c>
    </row>
    <row r="485" spans="1:4" x14ac:dyDescent="0.2">
      <c r="A485" s="5">
        <v>484</v>
      </c>
      <c r="B485" s="5" t="s">
        <v>306</v>
      </c>
      <c r="C485" s="5" t="s">
        <v>416</v>
      </c>
      <c r="D485" s="10" t="s">
        <v>545</v>
      </c>
    </row>
    <row r="486" spans="1:4" x14ac:dyDescent="0.2">
      <c r="A486" s="5">
        <v>485</v>
      </c>
      <c r="B486" s="5" t="s">
        <v>306</v>
      </c>
      <c r="C486" s="5" t="s">
        <v>416</v>
      </c>
      <c r="D486" s="10" t="s">
        <v>546</v>
      </c>
    </row>
    <row r="487" spans="1:4" x14ac:dyDescent="0.2">
      <c r="A487" s="5">
        <v>486</v>
      </c>
      <c r="B487" s="5" t="s">
        <v>306</v>
      </c>
      <c r="C487" s="5" t="s">
        <v>416</v>
      </c>
      <c r="D487" s="10" t="s">
        <v>547</v>
      </c>
    </row>
    <row r="488" spans="1:4" x14ac:dyDescent="0.2">
      <c r="A488" s="5">
        <v>487</v>
      </c>
      <c r="B488" s="5" t="s">
        <v>306</v>
      </c>
      <c r="C488" s="5" t="s">
        <v>416</v>
      </c>
      <c r="D488" s="10" t="s">
        <v>548</v>
      </c>
    </row>
    <row r="489" spans="1:4" x14ac:dyDescent="0.2">
      <c r="A489" s="5">
        <v>488</v>
      </c>
      <c r="B489" s="5" t="s">
        <v>306</v>
      </c>
      <c r="C489" s="5" t="s">
        <v>416</v>
      </c>
      <c r="D489" s="10" t="s">
        <v>549</v>
      </c>
    </row>
    <row r="490" spans="1:4" x14ac:dyDescent="0.2">
      <c r="A490" s="5">
        <v>489</v>
      </c>
      <c r="B490" s="5" t="s">
        <v>306</v>
      </c>
      <c r="C490" s="5" t="s">
        <v>416</v>
      </c>
      <c r="D490" s="10" t="s">
        <v>550</v>
      </c>
    </row>
    <row r="491" spans="1:4" x14ac:dyDescent="0.2">
      <c r="A491" s="5">
        <v>490</v>
      </c>
      <c r="B491" s="5" t="s">
        <v>306</v>
      </c>
      <c r="C491" s="5" t="s">
        <v>416</v>
      </c>
      <c r="D491" s="10" t="s">
        <v>551</v>
      </c>
    </row>
    <row r="492" spans="1:4" x14ac:dyDescent="0.2">
      <c r="A492" s="5">
        <v>491</v>
      </c>
      <c r="B492" s="5" t="s">
        <v>306</v>
      </c>
      <c r="C492" s="5" t="s">
        <v>416</v>
      </c>
      <c r="D492" s="10" t="s">
        <v>552</v>
      </c>
    </row>
    <row r="493" spans="1:4" x14ac:dyDescent="0.2">
      <c r="A493" s="5">
        <v>492</v>
      </c>
      <c r="B493" s="5" t="s">
        <v>306</v>
      </c>
      <c r="C493" s="5" t="s">
        <v>416</v>
      </c>
      <c r="D493" s="10" t="s">
        <v>553</v>
      </c>
    </row>
    <row r="494" spans="1:4" x14ac:dyDescent="0.2">
      <c r="A494" s="5">
        <v>493</v>
      </c>
      <c r="B494" s="5" t="s">
        <v>306</v>
      </c>
      <c r="C494" s="5" t="s">
        <v>416</v>
      </c>
      <c r="D494" s="10" t="s">
        <v>554</v>
      </c>
    </row>
    <row r="495" spans="1:4" x14ac:dyDescent="0.2">
      <c r="A495" s="5">
        <v>494</v>
      </c>
      <c r="B495" s="5" t="s">
        <v>306</v>
      </c>
      <c r="C495" s="5" t="s">
        <v>416</v>
      </c>
      <c r="D495" s="10" t="s">
        <v>555</v>
      </c>
    </row>
    <row r="496" spans="1:4" x14ac:dyDescent="0.2">
      <c r="A496" s="5">
        <v>495</v>
      </c>
      <c r="B496" s="5" t="s">
        <v>306</v>
      </c>
      <c r="C496" s="5" t="s">
        <v>416</v>
      </c>
      <c r="D496" s="10" t="s">
        <v>556</v>
      </c>
    </row>
    <row r="497" spans="1:4" x14ac:dyDescent="0.2">
      <c r="A497" s="5">
        <v>496</v>
      </c>
      <c r="B497" s="5" t="s">
        <v>306</v>
      </c>
      <c r="C497" s="5" t="s">
        <v>416</v>
      </c>
      <c r="D497" s="10" t="s">
        <v>557</v>
      </c>
    </row>
    <row r="498" spans="1:4" x14ac:dyDescent="0.2">
      <c r="A498" s="5">
        <v>497</v>
      </c>
      <c r="B498" s="5" t="s">
        <v>306</v>
      </c>
      <c r="C498" s="5" t="s">
        <v>416</v>
      </c>
      <c r="D498" s="10" t="s">
        <v>558</v>
      </c>
    </row>
    <row r="499" spans="1:4" x14ac:dyDescent="0.2">
      <c r="A499" s="5">
        <v>498</v>
      </c>
      <c r="B499" s="5" t="s">
        <v>306</v>
      </c>
      <c r="C499" s="5" t="s">
        <v>416</v>
      </c>
      <c r="D499" s="10" t="s">
        <v>559</v>
      </c>
    </row>
    <row r="500" spans="1:4" x14ac:dyDescent="0.2">
      <c r="A500" s="5">
        <v>499</v>
      </c>
      <c r="B500" s="5" t="s">
        <v>306</v>
      </c>
      <c r="C500" s="5" t="s">
        <v>416</v>
      </c>
      <c r="D500" s="10" t="s">
        <v>560</v>
      </c>
    </row>
    <row r="501" spans="1:4" x14ac:dyDescent="0.2">
      <c r="A501" s="5">
        <v>500</v>
      </c>
      <c r="B501" s="5" t="s">
        <v>306</v>
      </c>
      <c r="C501" s="5" t="s">
        <v>416</v>
      </c>
      <c r="D501" s="10" t="s">
        <v>561</v>
      </c>
    </row>
    <row r="502" spans="1:4" x14ac:dyDescent="0.2">
      <c r="A502" s="5">
        <v>501</v>
      </c>
      <c r="B502" s="5" t="s">
        <v>306</v>
      </c>
      <c r="C502" s="5" t="s">
        <v>416</v>
      </c>
      <c r="D502" s="10" t="s">
        <v>562</v>
      </c>
    </row>
    <row r="503" spans="1:4" x14ac:dyDescent="0.2">
      <c r="A503" s="5">
        <v>502</v>
      </c>
      <c r="B503" s="5" t="s">
        <v>306</v>
      </c>
      <c r="C503" s="5" t="s">
        <v>416</v>
      </c>
      <c r="D503" s="10" t="s">
        <v>563</v>
      </c>
    </row>
    <row r="504" spans="1:4" x14ac:dyDescent="0.2">
      <c r="A504" s="5">
        <v>503</v>
      </c>
      <c r="B504" s="5" t="s">
        <v>306</v>
      </c>
      <c r="C504" s="5" t="s">
        <v>564</v>
      </c>
      <c r="D504" s="10" t="s">
        <v>565</v>
      </c>
    </row>
    <row r="505" spans="1:4" x14ac:dyDescent="0.2">
      <c r="A505" s="5">
        <v>504</v>
      </c>
      <c r="B505" s="5" t="s">
        <v>306</v>
      </c>
      <c r="C505" s="5" t="s">
        <v>564</v>
      </c>
      <c r="D505" s="10" t="s">
        <v>566</v>
      </c>
    </row>
    <row r="506" spans="1:4" x14ac:dyDescent="0.2">
      <c r="A506" s="5">
        <v>505</v>
      </c>
      <c r="B506" s="5" t="s">
        <v>306</v>
      </c>
      <c r="C506" s="5" t="s">
        <v>567</v>
      </c>
      <c r="D506" s="10" t="s">
        <v>568</v>
      </c>
    </row>
    <row r="507" spans="1:4" x14ac:dyDescent="0.2">
      <c r="A507" s="5">
        <v>506</v>
      </c>
      <c r="B507" s="5" t="s">
        <v>306</v>
      </c>
      <c r="C507" s="5" t="s">
        <v>569</v>
      </c>
      <c r="D507" s="10" t="s">
        <v>570</v>
      </c>
    </row>
    <row r="508" spans="1:4" x14ac:dyDescent="0.2">
      <c r="A508" s="5">
        <v>507</v>
      </c>
      <c r="B508" s="5" t="s">
        <v>306</v>
      </c>
      <c r="C508" s="5" t="s">
        <v>569</v>
      </c>
      <c r="D508" s="10" t="s">
        <v>571</v>
      </c>
    </row>
    <row r="509" spans="1:4" x14ac:dyDescent="0.2">
      <c r="A509" s="5">
        <v>508</v>
      </c>
      <c r="B509" s="5" t="s">
        <v>306</v>
      </c>
      <c r="C509" s="5" t="s">
        <v>569</v>
      </c>
      <c r="D509" s="10" t="s">
        <v>572</v>
      </c>
    </row>
    <row r="510" spans="1:4" x14ac:dyDescent="0.2">
      <c r="A510" s="5">
        <v>509</v>
      </c>
      <c r="B510" s="5" t="s">
        <v>306</v>
      </c>
      <c r="C510" s="5" t="s">
        <v>569</v>
      </c>
      <c r="D510" s="10" t="s">
        <v>573</v>
      </c>
    </row>
    <row r="511" spans="1:4" x14ac:dyDescent="0.2">
      <c r="A511" s="5">
        <v>510</v>
      </c>
      <c r="B511" s="5" t="s">
        <v>306</v>
      </c>
      <c r="C511" s="5" t="s">
        <v>574</v>
      </c>
      <c r="D511" s="10" t="s">
        <v>575</v>
      </c>
    </row>
    <row r="512" spans="1:4" x14ac:dyDescent="0.2">
      <c r="A512" s="5">
        <v>511</v>
      </c>
      <c r="B512" s="5" t="s">
        <v>306</v>
      </c>
      <c r="C512" s="5" t="s">
        <v>576</v>
      </c>
      <c r="D512" s="10" t="s">
        <v>245</v>
      </c>
    </row>
    <row r="513" spans="1:4" x14ac:dyDescent="0.2">
      <c r="A513" s="5">
        <v>512</v>
      </c>
      <c r="B513" s="5" t="s">
        <v>306</v>
      </c>
      <c r="C513" s="5" t="s">
        <v>577</v>
      </c>
      <c r="D513" s="10" t="s">
        <v>578</v>
      </c>
    </row>
    <row r="514" spans="1:4" x14ac:dyDescent="0.2">
      <c r="A514" s="5">
        <v>513</v>
      </c>
      <c r="B514" s="5" t="s">
        <v>306</v>
      </c>
      <c r="C514" s="5" t="s">
        <v>577</v>
      </c>
      <c r="D514" s="10" t="s">
        <v>579</v>
      </c>
    </row>
    <row r="515" spans="1:4" x14ac:dyDescent="0.2">
      <c r="A515" s="5">
        <v>514</v>
      </c>
      <c r="B515" s="5" t="s">
        <v>306</v>
      </c>
      <c r="C515" s="5" t="s">
        <v>569</v>
      </c>
      <c r="D515" s="10" t="s">
        <v>580</v>
      </c>
    </row>
    <row r="516" spans="1:4" x14ac:dyDescent="0.2">
      <c r="A516" s="5">
        <v>515</v>
      </c>
      <c r="B516" s="5" t="s">
        <v>408</v>
      </c>
      <c r="C516" s="5" t="s">
        <v>581</v>
      </c>
      <c r="D516" s="10" t="s">
        <v>582</v>
      </c>
    </row>
    <row r="517" spans="1:4" x14ac:dyDescent="0.2">
      <c r="A517" s="5">
        <v>516</v>
      </c>
      <c r="B517" s="5" t="s">
        <v>306</v>
      </c>
      <c r="C517" s="5" t="s">
        <v>306</v>
      </c>
      <c r="D517" s="10" t="s">
        <v>583</v>
      </c>
    </row>
    <row r="518" spans="1:4" x14ac:dyDescent="0.2">
      <c r="A518" s="5">
        <v>517</v>
      </c>
      <c r="B518" s="5" t="s">
        <v>306</v>
      </c>
      <c r="C518" s="5" t="s">
        <v>306</v>
      </c>
      <c r="D518" s="10" t="s">
        <v>584</v>
      </c>
    </row>
    <row r="519" spans="1:4" x14ac:dyDescent="0.2">
      <c r="A519" s="5">
        <v>518</v>
      </c>
      <c r="B519" s="5" t="s">
        <v>306</v>
      </c>
      <c r="C519" s="5" t="s">
        <v>569</v>
      </c>
      <c r="D519" s="10" t="s">
        <v>585</v>
      </c>
    </row>
    <row r="520" spans="1:4" x14ac:dyDescent="0.2">
      <c r="A520" s="5">
        <v>519</v>
      </c>
      <c r="B520" s="5" t="s">
        <v>306</v>
      </c>
      <c r="C520" s="5" t="s">
        <v>569</v>
      </c>
      <c r="D520" s="10" t="s">
        <v>586</v>
      </c>
    </row>
    <row r="521" spans="1:4" x14ac:dyDescent="0.2">
      <c r="A521" s="5">
        <v>520</v>
      </c>
      <c r="B521" s="5" t="s">
        <v>306</v>
      </c>
      <c r="C521" s="5" t="s">
        <v>569</v>
      </c>
      <c r="D521" s="10" t="s">
        <v>587</v>
      </c>
    </row>
    <row r="522" spans="1:4" x14ac:dyDescent="0.2">
      <c r="A522" s="5">
        <v>521</v>
      </c>
      <c r="B522" s="5" t="s">
        <v>306</v>
      </c>
      <c r="C522" s="5" t="s">
        <v>569</v>
      </c>
      <c r="D522" s="10" t="s">
        <v>588</v>
      </c>
    </row>
    <row r="523" spans="1:4" x14ac:dyDescent="0.2">
      <c r="A523" s="5">
        <v>522</v>
      </c>
      <c r="B523" s="5" t="s">
        <v>306</v>
      </c>
      <c r="C523" s="5" t="s">
        <v>569</v>
      </c>
      <c r="D523" s="10" t="s">
        <v>589</v>
      </c>
    </row>
    <row r="524" spans="1:4" x14ac:dyDescent="0.2">
      <c r="A524" s="5">
        <v>523</v>
      </c>
      <c r="B524" s="5" t="s">
        <v>306</v>
      </c>
      <c r="C524" s="5" t="s">
        <v>590</v>
      </c>
      <c r="D524" s="10" t="s">
        <v>591</v>
      </c>
    </row>
    <row r="525" spans="1:4" x14ac:dyDescent="0.2">
      <c r="A525" s="5">
        <v>524</v>
      </c>
      <c r="B525" s="5" t="s">
        <v>306</v>
      </c>
      <c r="C525" s="5" t="s">
        <v>592</v>
      </c>
      <c r="D525" s="10" t="s">
        <v>593</v>
      </c>
    </row>
    <row r="526" spans="1:4" x14ac:dyDescent="0.2">
      <c r="A526" s="5">
        <v>525</v>
      </c>
      <c r="B526" s="5" t="s">
        <v>306</v>
      </c>
      <c r="C526" s="5" t="s">
        <v>306</v>
      </c>
      <c r="D526" s="10" t="s">
        <v>594</v>
      </c>
    </row>
    <row r="527" spans="1:4" x14ac:dyDescent="0.2">
      <c r="A527" s="5">
        <v>526</v>
      </c>
      <c r="B527" s="5" t="s">
        <v>306</v>
      </c>
      <c r="C527" s="5" t="s">
        <v>595</v>
      </c>
      <c r="D527" s="10" t="s">
        <v>596</v>
      </c>
    </row>
    <row r="528" spans="1:4" x14ac:dyDescent="0.2">
      <c r="A528" s="5">
        <v>527</v>
      </c>
      <c r="B528" s="5" t="s">
        <v>306</v>
      </c>
      <c r="C528" s="5" t="s">
        <v>595</v>
      </c>
      <c r="D528" s="10" t="s">
        <v>597</v>
      </c>
    </row>
    <row r="529" spans="1:4" x14ac:dyDescent="0.2">
      <c r="A529" s="5">
        <v>528</v>
      </c>
      <c r="B529" s="5" t="s">
        <v>306</v>
      </c>
      <c r="C529" s="5" t="s">
        <v>306</v>
      </c>
      <c r="D529" s="10" t="s">
        <v>598</v>
      </c>
    </row>
    <row r="530" spans="1:4" x14ac:dyDescent="0.2">
      <c r="A530" s="5">
        <v>529</v>
      </c>
      <c r="B530" s="5" t="s">
        <v>306</v>
      </c>
      <c r="C530" s="5" t="s">
        <v>595</v>
      </c>
      <c r="D530" s="10" t="s">
        <v>599</v>
      </c>
    </row>
    <row r="531" spans="1:4" x14ac:dyDescent="0.2">
      <c r="A531" s="5">
        <v>530</v>
      </c>
      <c r="B531" s="5" t="s">
        <v>306</v>
      </c>
      <c r="C531" s="5" t="s">
        <v>595</v>
      </c>
      <c r="D531" s="10" t="s">
        <v>600</v>
      </c>
    </row>
    <row r="532" spans="1:4" x14ac:dyDescent="0.2">
      <c r="A532" s="5">
        <v>531</v>
      </c>
      <c r="B532" s="5" t="s">
        <v>306</v>
      </c>
      <c r="C532" s="5" t="s">
        <v>595</v>
      </c>
      <c r="D532" s="10" t="s">
        <v>601</v>
      </c>
    </row>
    <row r="533" spans="1:4" x14ac:dyDescent="0.2">
      <c r="A533" s="5">
        <v>532</v>
      </c>
      <c r="B533" s="5" t="s">
        <v>306</v>
      </c>
      <c r="C533" s="5" t="s">
        <v>595</v>
      </c>
      <c r="D533" s="10" t="s">
        <v>602</v>
      </c>
    </row>
    <row r="534" spans="1:4" x14ac:dyDescent="0.2">
      <c r="A534" s="5">
        <v>533</v>
      </c>
      <c r="B534" s="5" t="s">
        <v>306</v>
      </c>
      <c r="C534" s="5" t="s">
        <v>595</v>
      </c>
      <c r="D534" s="10" t="s">
        <v>603</v>
      </c>
    </row>
    <row r="535" spans="1:4" x14ac:dyDescent="0.2">
      <c r="A535" s="5">
        <v>534</v>
      </c>
      <c r="B535" s="5" t="s">
        <v>306</v>
      </c>
      <c r="C535" s="5" t="s">
        <v>595</v>
      </c>
      <c r="D535" s="10" t="s">
        <v>604</v>
      </c>
    </row>
    <row r="536" spans="1:4" x14ac:dyDescent="0.2">
      <c r="A536" s="5">
        <v>535</v>
      </c>
      <c r="B536" s="5" t="s">
        <v>306</v>
      </c>
      <c r="C536" s="5" t="s">
        <v>595</v>
      </c>
      <c r="D536" s="10" t="s">
        <v>605</v>
      </c>
    </row>
    <row r="537" spans="1:4" x14ac:dyDescent="0.2">
      <c r="A537" s="5">
        <v>536</v>
      </c>
      <c r="B537" s="5" t="s">
        <v>306</v>
      </c>
      <c r="C537" s="5" t="s">
        <v>595</v>
      </c>
      <c r="D537" s="10" t="s">
        <v>606</v>
      </c>
    </row>
    <row r="538" spans="1:4" x14ac:dyDescent="0.2">
      <c r="A538" s="5">
        <v>537</v>
      </c>
      <c r="B538" s="5" t="s">
        <v>306</v>
      </c>
      <c r="C538" s="5" t="s">
        <v>306</v>
      </c>
      <c r="D538" s="10" t="s">
        <v>607</v>
      </c>
    </row>
    <row r="539" spans="1:4" x14ac:dyDescent="0.2">
      <c r="A539" s="5">
        <v>538</v>
      </c>
      <c r="B539" s="5" t="s">
        <v>306</v>
      </c>
      <c r="C539" s="5" t="s">
        <v>306</v>
      </c>
      <c r="D539" s="10" t="s">
        <v>608</v>
      </c>
    </row>
    <row r="540" spans="1:4" x14ac:dyDescent="0.2">
      <c r="A540" s="5">
        <v>539</v>
      </c>
      <c r="B540" s="5" t="s">
        <v>306</v>
      </c>
      <c r="C540" s="5" t="s">
        <v>306</v>
      </c>
      <c r="D540" s="10" t="s">
        <v>609</v>
      </c>
    </row>
    <row r="541" spans="1:4" x14ac:dyDescent="0.2">
      <c r="A541" s="5">
        <v>540</v>
      </c>
      <c r="B541" s="5" t="s">
        <v>306</v>
      </c>
      <c r="C541" s="5" t="s">
        <v>306</v>
      </c>
      <c r="D541" s="10" t="s">
        <v>610</v>
      </c>
    </row>
    <row r="542" spans="1:4" x14ac:dyDescent="0.2">
      <c r="A542" s="5">
        <v>541</v>
      </c>
      <c r="B542" s="5" t="s">
        <v>306</v>
      </c>
      <c r="C542" s="5" t="s">
        <v>611</v>
      </c>
      <c r="D542" s="10" t="s">
        <v>612</v>
      </c>
    </row>
    <row r="543" spans="1:4" x14ac:dyDescent="0.2">
      <c r="A543" s="5">
        <v>542</v>
      </c>
      <c r="B543" s="5" t="s">
        <v>306</v>
      </c>
      <c r="C543" s="5" t="s">
        <v>611</v>
      </c>
      <c r="D543" s="10" t="s">
        <v>613</v>
      </c>
    </row>
    <row r="544" spans="1:4" x14ac:dyDescent="0.2">
      <c r="A544" s="5">
        <v>543</v>
      </c>
      <c r="B544" s="5" t="s">
        <v>306</v>
      </c>
      <c r="C544" s="5" t="s">
        <v>576</v>
      </c>
      <c r="D544" s="10" t="s">
        <v>614</v>
      </c>
    </row>
    <row r="545" spans="1:4" x14ac:dyDescent="0.2">
      <c r="A545" s="5">
        <v>544</v>
      </c>
      <c r="B545" s="5" t="s">
        <v>306</v>
      </c>
      <c r="C545" s="5" t="s">
        <v>611</v>
      </c>
      <c r="D545" s="10" t="s">
        <v>615</v>
      </c>
    </row>
    <row r="546" spans="1:4" x14ac:dyDescent="0.2">
      <c r="A546" s="5">
        <v>545</v>
      </c>
      <c r="B546" s="5" t="s">
        <v>306</v>
      </c>
      <c r="C546" s="5" t="s">
        <v>576</v>
      </c>
      <c r="D546" s="10" t="s">
        <v>616</v>
      </c>
    </row>
    <row r="547" spans="1:4" x14ac:dyDescent="0.2">
      <c r="A547" s="5">
        <v>546</v>
      </c>
      <c r="B547" s="5" t="s">
        <v>306</v>
      </c>
      <c r="C547" s="5" t="s">
        <v>590</v>
      </c>
      <c r="D547" s="10" t="s">
        <v>617</v>
      </c>
    </row>
    <row r="548" spans="1:4" x14ac:dyDescent="0.2">
      <c r="A548" s="5">
        <v>547</v>
      </c>
      <c r="B548" s="5" t="s">
        <v>306</v>
      </c>
      <c r="C548" s="5" t="s">
        <v>306</v>
      </c>
      <c r="D548" s="10" t="s">
        <v>618</v>
      </c>
    </row>
    <row r="549" spans="1:4" x14ac:dyDescent="0.2">
      <c r="A549" s="5">
        <v>548</v>
      </c>
      <c r="B549" s="5" t="s">
        <v>306</v>
      </c>
      <c r="C549" s="5" t="s">
        <v>619</v>
      </c>
      <c r="D549" s="10" t="s">
        <v>620</v>
      </c>
    </row>
    <row r="550" spans="1:4" x14ac:dyDescent="0.2">
      <c r="A550" s="5">
        <v>549</v>
      </c>
      <c r="B550" s="5" t="s">
        <v>306</v>
      </c>
      <c r="C550" s="5" t="s">
        <v>574</v>
      </c>
      <c r="D550" s="10" t="s">
        <v>621</v>
      </c>
    </row>
    <row r="551" spans="1:4" x14ac:dyDescent="0.2">
      <c r="A551" s="5">
        <v>550</v>
      </c>
      <c r="B551" s="5" t="s">
        <v>306</v>
      </c>
      <c r="C551" s="5" t="s">
        <v>307</v>
      </c>
      <c r="D551" s="10" t="s">
        <v>622</v>
      </c>
    </row>
    <row r="552" spans="1:4" x14ac:dyDescent="0.2">
      <c r="A552" s="5">
        <v>551</v>
      </c>
      <c r="B552" s="5" t="s">
        <v>306</v>
      </c>
      <c r="C552" s="5" t="s">
        <v>623</v>
      </c>
      <c r="D552" s="10" t="s">
        <v>624</v>
      </c>
    </row>
    <row r="553" spans="1:4" x14ac:dyDescent="0.2">
      <c r="A553" s="5">
        <v>552</v>
      </c>
      <c r="B553" s="5" t="s">
        <v>306</v>
      </c>
      <c r="C553" s="5" t="s">
        <v>625</v>
      </c>
      <c r="D553" s="10" t="s">
        <v>626</v>
      </c>
    </row>
    <row r="554" spans="1:4" x14ac:dyDescent="0.2">
      <c r="A554" s="5">
        <v>553</v>
      </c>
      <c r="B554" s="5" t="s">
        <v>141</v>
      </c>
      <c r="C554" s="5" t="s">
        <v>212</v>
      </c>
      <c r="D554" s="10" t="s">
        <v>627</v>
      </c>
    </row>
    <row r="555" spans="1:4" x14ac:dyDescent="0.2">
      <c r="A555" s="5">
        <v>554</v>
      </c>
      <c r="B555" s="5" t="s">
        <v>141</v>
      </c>
      <c r="C555" s="5" t="s">
        <v>212</v>
      </c>
      <c r="D555" s="10" t="s">
        <v>628</v>
      </c>
    </row>
    <row r="556" spans="1:4" x14ac:dyDescent="0.2">
      <c r="A556" s="5">
        <v>555</v>
      </c>
      <c r="B556" s="5" t="s">
        <v>141</v>
      </c>
      <c r="C556" s="5" t="s">
        <v>212</v>
      </c>
      <c r="D556" s="10" t="s">
        <v>629</v>
      </c>
    </row>
    <row r="557" spans="1:4" x14ac:dyDescent="0.2">
      <c r="A557" s="5">
        <v>556</v>
      </c>
      <c r="B557" s="5" t="s">
        <v>141</v>
      </c>
      <c r="C557" s="5" t="s">
        <v>212</v>
      </c>
      <c r="D557" s="10" t="s">
        <v>630</v>
      </c>
    </row>
    <row r="558" spans="1:4" x14ac:dyDescent="0.2">
      <c r="A558" s="5">
        <v>557</v>
      </c>
      <c r="B558" s="5" t="s">
        <v>141</v>
      </c>
      <c r="C558" s="5" t="s">
        <v>141</v>
      </c>
      <c r="D558" s="10" t="s">
        <v>631</v>
      </c>
    </row>
    <row r="559" spans="1:4" x14ac:dyDescent="0.2">
      <c r="A559" s="5">
        <v>558</v>
      </c>
      <c r="B559" s="5" t="s">
        <v>141</v>
      </c>
      <c r="C559" s="5" t="s">
        <v>141</v>
      </c>
      <c r="D559" s="10" t="s">
        <v>632</v>
      </c>
    </row>
    <row r="560" spans="1:4" x14ac:dyDescent="0.2">
      <c r="A560" s="5">
        <v>559</v>
      </c>
      <c r="B560" s="5" t="s">
        <v>141</v>
      </c>
      <c r="C560" s="5" t="s">
        <v>633</v>
      </c>
      <c r="D560" s="10" t="s">
        <v>634</v>
      </c>
    </row>
    <row r="561" spans="1:4" x14ac:dyDescent="0.2">
      <c r="A561" s="5">
        <v>560</v>
      </c>
      <c r="B561" s="5" t="s">
        <v>33</v>
      </c>
      <c r="C561" s="5" t="s">
        <v>64</v>
      </c>
      <c r="D561" s="10" t="s">
        <v>635</v>
      </c>
    </row>
    <row r="562" spans="1:4" x14ac:dyDescent="0.2">
      <c r="A562" s="5">
        <v>561</v>
      </c>
      <c r="B562" s="5" t="s">
        <v>33</v>
      </c>
      <c r="C562" s="5" t="s">
        <v>139</v>
      </c>
      <c r="D562" s="10" t="s">
        <v>636</v>
      </c>
    </row>
    <row r="563" spans="1:4" x14ac:dyDescent="0.2">
      <c r="A563" s="5">
        <v>562</v>
      </c>
      <c r="B563" s="5" t="s">
        <v>637</v>
      </c>
      <c r="C563" s="5" t="s">
        <v>638</v>
      </c>
      <c r="D563" s="10" t="s">
        <v>639</v>
      </c>
    </row>
    <row r="564" spans="1:4" x14ac:dyDescent="0.2">
      <c r="A564" s="5">
        <v>563</v>
      </c>
      <c r="B564" s="5" t="s">
        <v>637</v>
      </c>
      <c r="C564" s="5" t="s">
        <v>640</v>
      </c>
      <c r="D564" s="10" t="s">
        <v>641</v>
      </c>
    </row>
    <row r="565" spans="1:4" x14ac:dyDescent="0.2">
      <c r="A565" s="5">
        <v>564</v>
      </c>
      <c r="B565" s="5" t="s">
        <v>637</v>
      </c>
      <c r="C565" s="5" t="s">
        <v>640</v>
      </c>
      <c r="D565" s="10" t="s">
        <v>642</v>
      </c>
    </row>
    <row r="566" spans="1:4" x14ac:dyDescent="0.2">
      <c r="A566" s="5">
        <v>565</v>
      </c>
      <c r="B566" s="5" t="s">
        <v>637</v>
      </c>
      <c r="C566" s="5" t="s">
        <v>640</v>
      </c>
      <c r="D566" s="10" t="s">
        <v>643</v>
      </c>
    </row>
    <row r="567" spans="1:4" x14ac:dyDescent="0.2">
      <c r="A567" s="5">
        <v>566</v>
      </c>
      <c r="B567" s="5" t="s">
        <v>637</v>
      </c>
      <c r="C567" s="5" t="s">
        <v>640</v>
      </c>
      <c r="D567" s="10" t="s">
        <v>644</v>
      </c>
    </row>
    <row r="568" spans="1:4" x14ac:dyDescent="0.2">
      <c r="A568" s="5">
        <v>567</v>
      </c>
      <c r="B568" s="5" t="s">
        <v>637</v>
      </c>
      <c r="C568" s="5" t="s">
        <v>640</v>
      </c>
      <c r="D568" s="10" t="s">
        <v>645</v>
      </c>
    </row>
    <row r="569" spans="1:4" x14ac:dyDescent="0.2">
      <c r="A569" s="5">
        <v>568</v>
      </c>
      <c r="B569" s="5" t="s">
        <v>637</v>
      </c>
      <c r="C569" s="5" t="s">
        <v>646</v>
      </c>
      <c r="D569" s="10" t="s">
        <v>647</v>
      </c>
    </row>
    <row r="570" spans="1:4" x14ac:dyDescent="0.2">
      <c r="A570" s="5">
        <v>569</v>
      </c>
      <c r="B570" s="5" t="s">
        <v>637</v>
      </c>
      <c r="C570" s="5" t="s">
        <v>646</v>
      </c>
      <c r="D570" s="10" t="s">
        <v>648</v>
      </c>
    </row>
    <row r="571" spans="1:4" x14ac:dyDescent="0.2">
      <c r="A571" s="5">
        <v>570</v>
      </c>
      <c r="B571" s="5" t="s">
        <v>637</v>
      </c>
      <c r="C571" s="5" t="s">
        <v>649</v>
      </c>
      <c r="D571" s="10" t="s">
        <v>650</v>
      </c>
    </row>
    <row r="572" spans="1:4" x14ac:dyDescent="0.2">
      <c r="A572" s="5">
        <v>571</v>
      </c>
      <c r="B572" s="5" t="s">
        <v>637</v>
      </c>
      <c r="C572" s="5" t="s">
        <v>646</v>
      </c>
      <c r="D572" s="10" t="s">
        <v>651</v>
      </c>
    </row>
    <row r="573" spans="1:4" x14ac:dyDescent="0.2">
      <c r="A573" s="5">
        <v>572</v>
      </c>
      <c r="B573" s="5" t="s">
        <v>637</v>
      </c>
      <c r="C573" s="5" t="s">
        <v>646</v>
      </c>
      <c r="D573" s="10" t="s">
        <v>652</v>
      </c>
    </row>
    <row r="574" spans="1:4" x14ac:dyDescent="0.2">
      <c r="A574" s="5">
        <v>573</v>
      </c>
      <c r="B574" s="5" t="s">
        <v>637</v>
      </c>
      <c r="C574" s="5" t="s">
        <v>646</v>
      </c>
      <c r="D574" s="10" t="s">
        <v>653</v>
      </c>
    </row>
    <row r="575" spans="1:4" x14ac:dyDescent="0.2">
      <c r="A575" s="5">
        <v>574</v>
      </c>
      <c r="B575" s="5" t="s">
        <v>637</v>
      </c>
      <c r="C575" s="5" t="s">
        <v>646</v>
      </c>
      <c r="D575" s="10" t="s">
        <v>654</v>
      </c>
    </row>
    <row r="576" spans="1:4" x14ac:dyDescent="0.2">
      <c r="A576" s="5">
        <v>575</v>
      </c>
      <c r="B576" s="5" t="s">
        <v>637</v>
      </c>
      <c r="C576" s="5" t="s">
        <v>646</v>
      </c>
      <c r="D576" s="10" t="s">
        <v>655</v>
      </c>
    </row>
    <row r="577" spans="1:4" x14ac:dyDescent="0.2">
      <c r="A577" s="5">
        <v>576</v>
      </c>
      <c r="B577" s="5" t="s">
        <v>637</v>
      </c>
      <c r="C577" s="5" t="s">
        <v>646</v>
      </c>
      <c r="D577" s="10" t="s">
        <v>656</v>
      </c>
    </row>
    <row r="578" spans="1:4" x14ac:dyDescent="0.2">
      <c r="A578" s="5">
        <v>577</v>
      </c>
      <c r="B578" s="5" t="s">
        <v>637</v>
      </c>
      <c r="C578" s="5" t="s">
        <v>646</v>
      </c>
      <c r="D578" s="10" t="s">
        <v>657</v>
      </c>
    </row>
    <row r="579" spans="1:4" x14ac:dyDescent="0.2">
      <c r="A579" s="5">
        <v>578</v>
      </c>
      <c r="B579" s="5" t="s">
        <v>637</v>
      </c>
      <c r="C579" s="5" t="s">
        <v>646</v>
      </c>
      <c r="D579" s="10" t="s">
        <v>658</v>
      </c>
    </row>
    <row r="580" spans="1:4" x14ac:dyDescent="0.2">
      <c r="A580" s="5">
        <v>579</v>
      </c>
      <c r="B580" s="5" t="s">
        <v>637</v>
      </c>
      <c r="C580" s="5" t="s">
        <v>646</v>
      </c>
      <c r="D580" s="10" t="s">
        <v>659</v>
      </c>
    </row>
    <row r="581" spans="1:4" x14ac:dyDescent="0.2">
      <c r="A581" s="4">
        <v>580</v>
      </c>
      <c r="B581" s="4" t="s">
        <v>637</v>
      </c>
      <c r="C581" s="4" t="s">
        <v>646</v>
      </c>
      <c r="D581" s="6" t="s">
        <v>660</v>
      </c>
    </row>
    <row r="582" spans="1:4" x14ac:dyDescent="0.2">
      <c r="A582" s="4">
        <v>581</v>
      </c>
      <c r="B582" s="4" t="s">
        <v>637</v>
      </c>
      <c r="C582" s="4" t="s">
        <v>646</v>
      </c>
      <c r="D582" s="6" t="s">
        <v>661</v>
      </c>
    </row>
    <row r="583" spans="1:4" x14ac:dyDescent="0.2">
      <c r="A583" s="4">
        <v>582</v>
      </c>
      <c r="B583" s="4" t="s">
        <v>637</v>
      </c>
      <c r="C583" s="4" t="s">
        <v>646</v>
      </c>
      <c r="D583" s="6" t="s">
        <v>662</v>
      </c>
    </row>
    <row r="584" spans="1:4" x14ac:dyDescent="0.2">
      <c r="A584" s="4">
        <v>583</v>
      </c>
      <c r="B584" s="4" t="s">
        <v>637</v>
      </c>
      <c r="C584" s="4" t="s">
        <v>646</v>
      </c>
      <c r="D584" s="6" t="s">
        <v>663</v>
      </c>
    </row>
    <row r="585" spans="1:4" x14ac:dyDescent="0.2">
      <c r="A585" s="4">
        <v>584</v>
      </c>
      <c r="B585" s="4" t="s">
        <v>637</v>
      </c>
      <c r="C585" s="4" t="s">
        <v>646</v>
      </c>
      <c r="D585" s="6" t="s">
        <v>664</v>
      </c>
    </row>
    <row r="586" spans="1:4" x14ac:dyDescent="0.2">
      <c r="A586" s="5">
        <v>585</v>
      </c>
      <c r="B586" s="5" t="s">
        <v>637</v>
      </c>
      <c r="C586" s="5" t="s">
        <v>665</v>
      </c>
      <c r="D586" s="10" t="s">
        <v>666</v>
      </c>
    </row>
    <row r="587" spans="1:4" ht="13.5" x14ac:dyDescent="0.25">
      <c r="A587" s="8">
        <v>586</v>
      </c>
      <c r="B587" s="8" t="s">
        <v>637</v>
      </c>
      <c r="C587" s="8" t="s">
        <v>638</v>
      </c>
      <c r="D587" s="12" t="s">
        <v>667</v>
      </c>
    </row>
    <row r="588" spans="1:4" ht="13.5" x14ac:dyDescent="0.25">
      <c r="A588" s="8">
        <v>587</v>
      </c>
      <c r="B588" s="8" t="s">
        <v>637</v>
      </c>
      <c r="C588" s="8" t="s">
        <v>638</v>
      </c>
      <c r="D588" s="12" t="s">
        <v>668</v>
      </c>
    </row>
    <row r="589" spans="1:4" ht="13.5" x14ac:dyDescent="0.25">
      <c r="A589" s="8">
        <v>588</v>
      </c>
      <c r="B589" s="8" t="s">
        <v>637</v>
      </c>
      <c r="C589" s="8" t="s">
        <v>638</v>
      </c>
      <c r="D589" s="12" t="s">
        <v>669</v>
      </c>
    </row>
    <row r="590" spans="1:4" ht="13.5" x14ac:dyDescent="0.25">
      <c r="A590" s="8">
        <v>589</v>
      </c>
      <c r="B590" s="8" t="s">
        <v>637</v>
      </c>
      <c r="C590" s="8" t="s">
        <v>638</v>
      </c>
      <c r="D590" s="12" t="s">
        <v>670</v>
      </c>
    </row>
    <row r="591" spans="1:4" ht="13.5" x14ac:dyDescent="0.25">
      <c r="A591" s="8">
        <v>590</v>
      </c>
      <c r="B591" s="8" t="s">
        <v>637</v>
      </c>
      <c r="C591" s="8" t="s">
        <v>638</v>
      </c>
      <c r="D591" s="12" t="s">
        <v>671</v>
      </c>
    </row>
    <row r="592" spans="1:4" x14ac:dyDescent="0.2">
      <c r="A592" s="5">
        <v>591</v>
      </c>
      <c r="B592" s="5" t="s">
        <v>637</v>
      </c>
      <c r="C592" s="5" t="s">
        <v>638</v>
      </c>
      <c r="D592" s="10" t="s">
        <v>672</v>
      </c>
    </row>
    <row r="593" spans="1:4" x14ac:dyDescent="0.2">
      <c r="A593" s="5">
        <v>592</v>
      </c>
      <c r="B593" s="5" t="s">
        <v>637</v>
      </c>
      <c r="C593" s="5" t="s">
        <v>638</v>
      </c>
      <c r="D593" s="10" t="s">
        <v>673</v>
      </c>
    </row>
    <row r="594" spans="1:4" x14ac:dyDescent="0.2">
      <c r="A594" s="5">
        <v>593</v>
      </c>
      <c r="B594" s="5" t="s">
        <v>637</v>
      </c>
      <c r="C594" s="5" t="s">
        <v>638</v>
      </c>
      <c r="D594" s="10" t="s">
        <v>674</v>
      </c>
    </row>
    <row r="595" spans="1:4" x14ac:dyDescent="0.2">
      <c r="A595" s="5">
        <v>594</v>
      </c>
      <c r="B595" s="5" t="s">
        <v>637</v>
      </c>
      <c r="C595" s="5" t="s">
        <v>638</v>
      </c>
      <c r="D595" s="10" t="s">
        <v>675</v>
      </c>
    </row>
    <row r="596" spans="1:4" x14ac:dyDescent="0.2">
      <c r="A596" s="5">
        <v>595</v>
      </c>
      <c r="B596" s="5" t="s">
        <v>637</v>
      </c>
      <c r="C596" s="5" t="s">
        <v>638</v>
      </c>
      <c r="D596" s="10" t="s">
        <v>676</v>
      </c>
    </row>
    <row r="597" spans="1:4" x14ac:dyDescent="0.2">
      <c r="A597" s="5">
        <v>596</v>
      </c>
      <c r="B597" s="5" t="s">
        <v>637</v>
      </c>
      <c r="C597" s="5" t="s">
        <v>638</v>
      </c>
      <c r="D597" s="10" t="s">
        <v>677</v>
      </c>
    </row>
    <row r="598" spans="1:4" x14ac:dyDescent="0.2">
      <c r="A598" s="5">
        <v>597</v>
      </c>
      <c r="B598" s="5" t="s">
        <v>637</v>
      </c>
      <c r="C598" s="5" t="s">
        <v>638</v>
      </c>
      <c r="D598" s="10" t="s">
        <v>678</v>
      </c>
    </row>
    <row r="599" spans="1:4" x14ac:dyDescent="0.2">
      <c r="A599" s="5">
        <v>598</v>
      </c>
      <c r="B599" s="5" t="s">
        <v>408</v>
      </c>
      <c r="C599" s="5" t="s">
        <v>679</v>
      </c>
      <c r="D599" s="10" t="s">
        <v>680</v>
      </c>
    </row>
    <row r="600" spans="1:4" x14ac:dyDescent="0.2">
      <c r="A600" s="5">
        <v>599</v>
      </c>
      <c r="B600" s="5" t="s">
        <v>33</v>
      </c>
      <c r="C600" s="5" t="s">
        <v>681</v>
      </c>
      <c r="D600" s="10" t="s">
        <v>682</v>
      </c>
    </row>
    <row r="601" spans="1:4" ht="13.5" x14ac:dyDescent="0.25">
      <c r="A601" s="8">
        <v>600</v>
      </c>
      <c r="B601" s="8" t="s">
        <v>637</v>
      </c>
      <c r="C601" s="8" t="s">
        <v>638</v>
      </c>
      <c r="D601" s="12" t="s">
        <v>683</v>
      </c>
    </row>
    <row r="602" spans="1:4" ht="13.5" x14ac:dyDescent="0.25">
      <c r="A602" s="8">
        <v>601</v>
      </c>
      <c r="B602" s="8" t="s">
        <v>637</v>
      </c>
      <c r="C602" s="8" t="s">
        <v>638</v>
      </c>
      <c r="D602" s="12" t="s">
        <v>684</v>
      </c>
    </row>
    <row r="603" spans="1:4" ht="13.5" x14ac:dyDescent="0.25">
      <c r="A603" s="8">
        <v>602</v>
      </c>
      <c r="B603" s="8" t="s">
        <v>637</v>
      </c>
      <c r="C603" s="8" t="s">
        <v>638</v>
      </c>
      <c r="D603" s="12" t="s">
        <v>685</v>
      </c>
    </row>
    <row r="604" spans="1:4" x14ac:dyDescent="0.2">
      <c r="A604" s="5">
        <v>603</v>
      </c>
      <c r="B604" s="5" t="s">
        <v>637</v>
      </c>
      <c r="C604" s="5" t="s">
        <v>637</v>
      </c>
      <c r="D604" s="10" t="s">
        <v>686</v>
      </c>
    </row>
    <row r="605" spans="1:4" x14ac:dyDescent="0.2">
      <c r="A605" s="5">
        <v>604</v>
      </c>
      <c r="B605" s="5" t="s">
        <v>637</v>
      </c>
      <c r="C605" s="5" t="s">
        <v>637</v>
      </c>
      <c r="D605" s="10" t="s">
        <v>687</v>
      </c>
    </row>
    <row r="606" spans="1:4" x14ac:dyDescent="0.2">
      <c r="A606" s="5">
        <v>605</v>
      </c>
      <c r="B606" s="5" t="s">
        <v>637</v>
      </c>
      <c r="C606" s="5" t="s">
        <v>637</v>
      </c>
      <c r="D606" s="10" t="s">
        <v>688</v>
      </c>
    </row>
    <row r="607" spans="1:4" x14ac:dyDescent="0.2">
      <c r="A607" s="5">
        <v>606</v>
      </c>
      <c r="B607" s="5" t="s">
        <v>637</v>
      </c>
      <c r="C607" s="5" t="s">
        <v>637</v>
      </c>
      <c r="D607" s="10" t="s">
        <v>689</v>
      </c>
    </row>
    <row r="608" spans="1:4" x14ac:dyDescent="0.2">
      <c r="A608" s="5">
        <v>607</v>
      </c>
      <c r="B608" s="5" t="s">
        <v>637</v>
      </c>
      <c r="C608" s="5" t="s">
        <v>637</v>
      </c>
      <c r="D608" s="10" t="s">
        <v>690</v>
      </c>
    </row>
    <row r="609" spans="1:4" ht="13.5" x14ac:dyDescent="0.25">
      <c r="A609" s="8">
        <v>608</v>
      </c>
      <c r="B609" s="8" t="s">
        <v>637</v>
      </c>
      <c r="C609" s="8" t="s">
        <v>691</v>
      </c>
      <c r="D609" s="12" t="s">
        <v>692</v>
      </c>
    </row>
    <row r="610" spans="1:4" ht="13.5" x14ac:dyDescent="0.25">
      <c r="A610" s="8">
        <v>609</v>
      </c>
      <c r="B610" s="8" t="s">
        <v>637</v>
      </c>
      <c r="C610" s="8" t="s">
        <v>691</v>
      </c>
      <c r="D610" s="12" t="s">
        <v>693</v>
      </c>
    </row>
    <row r="611" spans="1:4" ht="13.5" x14ac:dyDescent="0.25">
      <c r="A611" s="8">
        <v>610</v>
      </c>
      <c r="B611" s="8" t="s">
        <v>637</v>
      </c>
      <c r="C611" s="8" t="s">
        <v>691</v>
      </c>
      <c r="D611" s="12" t="s">
        <v>694</v>
      </c>
    </row>
    <row r="612" spans="1:4" ht="13.5" x14ac:dyDescent="0.25">
      <c r="A612" s="8">
        <v>611</v>
      </c>
      <c r="B612" s="8" t="s">
        <v>637</v>
      </c>
      <c r="C612" s="8" t="s">
        <v>691</v>
      </c>
      <c r="D612" s="12" t="s">
        <v>695</v>
      </c>
    </row>
    <row r="613" spans="1:4" ht="13.5" x14ac:dyDescent="0.25">
      <c r="A613" s="8">
        <v>612</v>
      </c>
      <c r="B613" s="8" t="s">
        <v>637</v>
      </c>
      <c r="C613" s="8" t="s">
        <v>691</v>
      </c>
      <c r="D613" s="12" t="s">
        <v>696</v>
      </c>
    </row>
    <row r="614" spans="1:4" ht="13.5" x14ac:dyDescent="0.25">
      <c r="A614" s="8">
        <v>613</v>
      </c>
      <c r="B614" s="8" t="s">
        <v>637</v>
      </c>
      <c r="C614" s="8" t="s">
        <v>691</v>
      </c>
      <c r="D614" s="12" t="s">
        <v>697</v>
      </c>
    </row>
    <row r="615" spans="1:4" ht="13.5" x14ac:dyDescent="0.25">
      <c r="A615" s="8">
        <v>614</v>
      </c>
      <c r="B615" s="8" t="s">
        <v>637</v>
      </c>
      <c r="C615" s="8" t="s">
        <v>691</v>
      </c>
      <c r="D615" s="12" t="s">
        <v>698</v>
      </c>
    </row>
    <row r="616" spans="1:4" ht="13.5" x14ac:dyDescent="0.25">
      <c r="A616" s="8">
        <v>615</v>
      </c>
      <c r="B616" s="8" t="s">
        <v>637</v>
      </c>
      <c r="C616" s="8" t="s">
        <v>691</v>
      </c>
      <c r="D616" s="12" t="s">
        <v>699</v>
      </c>
    </row>
    <row r="617" spans="1:4" ht="13.5" x14ac:dyDescent="0.25">
      <c r="A617" s="8">
        <v>616</v>
      </c>
      <c r="B617" s="8" t="s">
        <v>637</v>
      </c>
      <c r="C617" s="8" t="s">
        <v>691</v>
      </c>
      <c r="D617" s="12" t="s">
        <v>700</v>
      </c>
    </row>
    <row r="618" spans="1:4" ht="13.5" x14ac:dyDescent="0.25">
      <c r="A618" s="8">
        <v>617</v>
      </c>
      <c r="B618" s="8" t="s">
        <v>637</v>
      </c>
      <c r="C618" s="8" t="s">
        <v>691</v>
      </c>
      <c r="D618" s="12" t="s">
        <v>701</v>
      </c>
    </row>
    <row r="619" spans="1:4" ht="13.5" x14ac:dyDescent="0.25">
      <c r="A619" s="8">
        <v>618</v>
      </c>
      <c r="B619" s="8" t="s">
        <v>637</v>
      </c>
      <c r="C619" s="8" t="s">
        <v>691</v>
      </c>
      <c r="D619" s="12" t="s">
        <v>702</v>
      </c>
    </row>
    <row r="620" spans="1:4" ht="13.5" x14ac:dyDescent="0.25">
      <c r="A620" s="8">
        <v>619</v>
      </c>
      <c r="B620" s="8" t="s">
        <v>637</v>
      </c>
      <c r="C620" s="8" t="s">
        <v>691</v>
      </c>
      <c r="D620" s="12" t="s">
        <v>703</v>
      </c>
    </row>
    <row r="621" spans="1:4" ht="13.5" x14ac:dyDescent="0.25">
      <c r="A621" s="8">
        <v>620</v>
      </c>
      <c r="B621" s="8" t="s">
        <v>637</v>
      </c>
      <c r="C621" s="8" t="s">
        <v>691</v>
      </c>
      <c r="D621" s="12" t="s">
        <v>704</v>
      </c>
    </row>
    <row r="622" spans="1:4" ht="13.5" x14ac:dyDescent="0.25">
      <c r="A622" s="8">
        <v>621</v>
      </c>
      <c r="B622" s="8" t="s">
        <v>637</v>
      </c>
      <c r="C622" s="8" t="s">
        <v>691</v>
      </c>
      <c r="D622" s="12" t="s">
        <v>705</v>
      </c>
    </row>
    <row r="623" spans="1:4" ht="13.5" x14ac:dyDescent="0.25">
      <c r="A623" s="8">
        <v>622</v>
      </c>
      <c r="B623" s="8" t="s">
        <v>637</v>
      </c>
      <c r="C623" s="8" t="s">
        <v>691</v>
      </c>
      <c r="D623" s="12" t="s">
        <v>706</v>
      </c>
    </row>
    <row r="624" spans="1:4" ht="13.5" x14ac:dyDescent="0.25">
      <c r="A624" s="8">
        <v>623</v>
      </c>
      <c r="B624" s="8" t="s">
        <v>637</v>
      </c>
      <c r="C624" s="8" t="s">
        <v>691</v>
      </c>
      <c r="D624" s="12" t="s">
        <v>707</v>
      </c>
    </row>
    <row r="625" spans="1:4" ht="13.5" x14ac:dyDescent="0.25">
      <c r="A625" s="8">
        <v>624</v>
      </c>
      <c r="B625" s="8" t="s">
        <v>637</v>
      </c>
      <c r="C625" s="8" t="s">
        <v>691</v>
      </c>
      <c r="D625" s="12" t="s">
        <v>708</v>
      </c>
    </row>
    <row r="626" spans="1:4" ht="13.5" x14ac:dyDescent="0.25">
      <c r="A626" s="8">
        <v>625</v>
      </c>
      <c r="B626" s="8" t="s">
        <v>637</v>
      </c>
      <c r="C626" s="8" t="s">
        <v>691</v>
      </c>
      <c r="D626" s="12" t="s">
        <v>709</v>
      </c>
    </row>
    <row r="627" spans="1:4" ht="13.5" x14ac:dyDescent="0.25">
      <c r="A627" s="8">
        <v>626</v>
      </c>
      <c r="B627" s="8" t="s">
        <v>637</v>
      </c>
      <c r="C627" s="8" t="s">
        <v>691</v>
      </c>
      <c r="D627" s="12" t="s">
        <v>710</v>
      </c>
    </row>
    <row r="628" spans="1:4" ht="13.5" x14ac:dyDescent="0.25">
      <c r="A628" s="8">
        <v>627</v>
      </c>
      <c r="B628" s="8" t="s">
        <v>637</v>
      </c>
      <c r="C628" s="8" t="s">
        <v>691</v>
      </c>
      <c r="D628" s="12" t="s">
        <v>711</v>
      </c>
    </row>
    <row r="629" spans="1:4" ht="13.5" x14ac:dyDescent="0.25">
      <c r="A629" s="8">
        <v>628</v>
      </c>
      <c r="B629" s="8" t="s">
        <v>637</v>
      </c>
      <c r="C629" s="8" t="s">
        <v>691</v>
      </c>
      <c r="D629" s="12" t="s">
        <v>712</v>
      </c>
    </row>
    <row r="630" spans="1:4" ht="13.5" x14ac:dyDescent="0.25">
      <c r="A630" s="8">
        <v>629</v>
      </c>
      <c r="B630" s="8" t="s">
        <v>637</v>
      </c>
      <c r="C630" s="8" t="s">
        <v>691</v>
      </c>
      <c r="D630" s="12" t="s">
        <v>713</v>
      </c>
    </row>
    <row r="631" spans="1:4" ht="13.5" x14ac:dyDescent="0.25">
      <c r="A631" s="8">
        <v>630</v>
      </c>
      <c r="B631" s="8" t="s">
        <v>637</v>
      </c>
      <c r="C631" s="8" t="s">
        <v>691</v>
      </c>
      <c r="D631" s="12" t="s">
        <v>714</v>
      </c>
    </row>
    <row r="632" spans="1:4" ht="13.5" x14ac:dyDescent="0.25">
      <c r="A632" s="8">
        <v>631</v>
      </c>
      <c r="B632" s="8" t="s">
        <v>637</v>
      </c>
      <c r="C632" s="8" t="s">
        <v>691</v>
      </c>
      <c r="D632" s="12" t="s">
        <v>715</v>
      </c>
    </row>
    <row r="633" spans="1:4" ht="13.5" x14ac:dyDescent="0.25">
      <c r="A633" s="8">
        <v>632</v>
      </c>
      <c r="B633" s="8" t="s">
        <v>637</v>
      </c>
      <c r="C633" s="8" t="s">
        <v>691</v>
      </c>
      <c r="D633" s="12" t="s">
        <v>716</v>
      </c>
    </row>
    <row r="634" spans="1:4" x14ac:dyDescent="0.2">
      <c r="A634" s="5">
        <v>633</v>
      </c>
      <c r="B634" s="5" t="s">
        <v>120</v>
      </c>
      <c r="C634" s="5" t="s">
        <v>717</v>
      </c>
      <c r="D634" s="10" t="s">
        <v>718</v>
      </c>
    </row>
    <row r="635" spans="1:4" x14ac:dyDescent="0.2">
      <c r="A635" s="5">
        <v>634</v>
      </c>
      <c r="B635" s="5" t="s">
        <v>120</v>
      </c>
      <c r="C635" s="5" t="s">
        <v>717</v>
      </c>
      <c r="D635" s="10" t="s">
        <v>719</v>
      </c>
    </row>
    <row r="636" spans="1:4" x14ac:dyDescent="0.2">
      <c r="A636" s="5">
        <v>635</v>
      </c>
      <c r="B636" s="5" t="s">
        <v>120</v>
      </c>
      <c r="C636" s="5" t="s">
        <v>717</v>
      </c>
      <c r="D636" s="10" t="s">
        <v>720</v>
      </c>
    </row>
    <row r="637" spans="1:4" x14ac:dyDescent="0.2">
      <c r="A637" s="5">
        <v>636</v>
      </c>
      <c r="B637" s="5" t="s">
        <v>120</v>
      </c>
      <c r="C637" s="5" t="s">
        <v>717</v>
      </c>
      <c r="D637" s="10" t="s">
        <v>721</v>
      </c>
    </row>
    <row r="638" spans="1:4" x14ac:dyDescent="0.2">
      <c r="A638" s="5">
        <v>637</v>
      </c>
      <c r="B638" s="5" t="s">
        <v>120</v>
      </c>
      <c r="C638" s="5" t="s">
        <v>717</v>
      </c>
      <c r="D638" s="10" t="s">
        <v>722</v>
      </c>
    </row>
    <row r="639" spans="1:4" x14ac:dyDescent="0.2">
      <c r="A639" s="5">
        <v>638</v>
      </c>
      <c r="B639" s="5" t="s">
        <v>120</v>
      </c>
      <c r="C639" s="5" t="s">
        <v>717</v>
      </c>
      <c r="D639" s="10" t="s">
        <v>723</v>
      </c>
    </row>
    <row r="640" spans="1:4" x14ac:dyDescent="0.2">
      <c r="A640" s="5">
        <v>639</v>
      </c>
      <c r="B640" s="5" t="s">
        <v>120</v>
      </c>
      <c r="C640" s="5" t="s">
        <v>717</v>
      </c>
      <c r="D640" s="10" t="s">
        <v>724</v>
      </c>
    </row>
    <row r="641" spans="1:4" x14ac:dyDescent="0.2">
      <c r="A641" s="5">
        <v>640</v>
      </c>
      <c r="B641" s="5" t="s">
        <v>120</v>
      </c>
      <c r="C641" s="5" t="s">
        <v>717</v>
      </c>
      <c r="D641" s="10" t="s">
        <v>725</v>
      </c>
    </row>
    <row r="642" spans="1:4" x14ac:dyDescent="0.2">
      <c r="A642" s="5">
        <v>641</v>
      </c>
      <c r="B642" s="5" t="s">
        <v>120</v>
      </c>
      <c r="C642" s="5" t="s">
        <v>717</v>
      </c>
      <c r="D642" s="10" t="s">
        <v>726</v>
      </c>
    </row>
    <row r="643" spans="1:4" x14ac:dyDescent="0.2">
      <c r="A643" s="5">
        <v>642</v>
      </c>
      <c r="B643" s="5" t="s">
        <v>120</v>
      </c>
      <c r="C643" s="5" t="s">
        <v>727</v>
      </c>
      <c r="D643" s="10" t="s">
        <v>728</v>
      </c>
    </row>
    <row r="644" spans="1:4" x14ac:dyDescent="0.2">
      <c r="A644" s="5">
        <v>643</v>
      </c>
      <c r="B644" s="5" t="s">
        <v>120</v>
      </c>
      <c r="C644" s="5" t="s">
        <v>727</v>
      </c>
      <c r="D644" s="10" t="s">
        <v>729</v>
      </c>
    </row>
    <row r="645" spans="1:4" x14ac:dyDescent="0.2">
      <c r="A645" s="5">
        <v>644</v>
      </c>
      <c r="B645" s="5" t="s">
        <v>120</v>
      </c>
      <c r="C645" s="5" t="s">
        <v>727</v>
      </c>
      <c r="D645" s="10" t="s">
        <v>730</v>
      </c>
    </row>
    <row r="646" spans="1:4" x14ac:dyDescent="0.2">
      <c r="A646" s="5">
        <v>645</v>
      </c>
      <c r="B646" s="5" t="s">
        <v>120</v>
      </c>
      <c r="C646" s="5" t="s">
        <v>727</v>
      </c>
      <c r="D646" s="10" t="s">
        <v>731</v>
      </c>
    </row>
    <row r="647" spans="1:4" x14ac:dyDescent="0.2">
      <c r="A647" s="5">
        <v>646</v>
      </c>
      <c r="B647" s="5" t="s">
        <v>120</v>
      </c>
      <c r="C647" s="5" t="s">
        <v>727</v>
      </c>
      <c r="D647" s="10" t="s">
        <v>732</v>
      </c>
    </row>
    <row r="648" spans="1:4" x14ac:dyDescent="0.2">
      <c r="A648" s="5">
        <v>647</v>
      </c>
      <c r="B648" s="5" t="s">
        <v>120</v>
      </c>
      <c r="C648" s="5" t="s">
        <v>727</v>
      </c>
      <c r="D648" s="10" t="s">
        <v>733</v>
      </c>
    </row>
    <row r="649" spans="1:4" x14ac:dyDescent="0.2">
      <c r="A649" s="5">
        <v>648</v>
      </c>
      <c r="B649" s="5" t="s">
        <v>120</v>
      </c>
      <c r="C649" s="5" t="s">
        <v>727</v>
      </c>
      <c r="D649" s="10" t="s">
        <v>734</v>
      </c>
    </row>
    <row r="650" spans="1:4" x14ac:dyDescent="0.2">
      <c r="A650" s="5">
        <v>649</v>
      </c>
      <c r="B650" s="5" t="s">
        <v>120</v>
      </c>
      <c r="C650" s="5" t="s">
        <v>727</v>
      </c>
      <c r="D650" s="10" t="s">
        <v>735</v>
      </c>
    </row>
    <row r="651" spans="1:4" x14ac:dyDescent="0.2">
      <c r="A651" s="5">
        <v>650</v>
      </c>
      <c r="B651" s="5" t="s">
        <v>120</v>
      </c>
      <c r="C651" s="5" t="s">
        <v>727</v>
      </c>
      <c r="D651" s="10" t="s">
        <v>736</v>
      </c>
    </row>
    <row r="652" spans="1:4" x14ac:dyDescent="0.2">
      <c r="A652" s="5">
        <v>651</v>
      </c>
      <c r="B652" s="5" t="s">
        <v>120</v>
      </c>
      <c r="C652" s="5" t="s">
        <v>727</v>
      </c>
      <c r="D652" s="10" t="s">
        <v>737</v>
      </c>
    </row>
    <row r="653" spans="1:4" x14ac:dyDescent="0.2">
      <c r="A653" s="5">
        <v>652</v>
      </c>
      <c r="B653" s="5" t="s">
        <v>120</v>
      </c>
      <c r="C653" s="5" t="s">
        <v>727</v>
      </c>
      <c r="D653" s="10" t="s">
        <v>738</v>
      </c>
    </row>
    <row r="654" spans="1:4" x14ac:dyDescent="0.2">
      <c r="A654" s="5">
        <v>653</v>
      </c>
      <c r="B654" s="5" t="s">
        <v>120</v>
      </c>
      <c r="C654" s="5" t="s">
        <v>727</v>
      </c>
      <c r="D654" s="10" t="s">
        <v>739</v>
      </c>
    </row>
    <row r="655" spans="1:4" x14ac:dyDescent="0.2">
      <c r="A655" s="5">
        <v>654</v>
      </c>
      <c r="B655" s="5" t="s">
        <v>120</v>
      </c>
      <c r="C655" s="5" t="s">
        <v>727</v>
      </c>
      <c r="D655" s="10" t="s">
        <v>740</v>
      </c>
    </row>
    <row r="656" spans="1:4" x14ac:dyDescent="0.2">
      <c r="A656" s="5">
        <v>655</v>
      </c>
      <c r="B656" s="5" t="s">
        <v>120</v>
      </c>
      <c r="C656" s="5" t="s">
        <v>727</v>
      </c>
      <c r="D656" s="10" t="s">
        <v>741</v>
      </c>
    </row>
    <row r="657" spans="1:4" x14ac:dyDescent="0.2">
      <c r="A657" s="5">
        <v>656</v>
      </c>
      <c r="B657" s="5" t="s">
        <v>120</v>
      </c>
      <c r="C657" s="5" t="s">
        <v>727</v>
      </c>
      <c r="D657" s="10" t="s">
        <v>742</v>
      </c>
    </row>
    <row r="658" spans="1:4" x14ac:dyDescent="0.2">
      <c r="A658" s="5">
        <v>657</v>
      </c>
      <c r="B658" s="5" t="s">
        <v>120</v>
      </c>
      <c r="C658" s="5" t="s">
        <v>727</v>
      </c>
      <c r="D658" s="10" t="s">
        <v>743</v>
      </c>
    </row>
    <row r="659" spans="1:4" x14ac:dyDescent="0.2">
      <c r="A659" s="5">
        <v>658</v>
      </c>
      <c r="B659" s="5" t="s">
        <v>120</v>
      </c>
      <c r="C659" s="5" t="s">
        <v>727</v>
      </c>
      <c r="D659" s="10" t="s">
        <v>744</v>
      </c>
    </row>
    <row r="660" spans="1:4" x14ac:dyDescent="0.2">
      <c r="A660" s="5">
        <v>659</v>
      </c>
      <c r="B660" s="5" t="s">
        <v>120</v>
      </c>
      <c r="C660" s="5" t="s">
        <v>727</v>
      </c>
      <c r="D660" s="10" t="s">
        <v>745</v>
      </c>
    </row>
    <row r="661" spans="1:4" x14ac:dyDescent="0.2">
      <c r="A661" s="5">
        <v>660</v>
      </c>
      <c r="B661" s="5" t="s">
        <v>120</v>
      </c>
      <c r="C661" s="5" t="s">
        <v>727</v>
      </c>
      <c r="D661" s="10" t="s">
        <v>746</v>
      </c>
    </row>
    <row r="662" spans="1:4" x14ac:dyDescent="0.2">
      <c r="A662" s="5">
        <v>661</v>
      </c>
      <c r="B662" s="5" t="s">
        <v>120</v>
      </c>
      <c r="C662" s="5" t="s">
        <v>727</v>
      </c>
      <c r="D662" s="10" t="s">
        <v>747</v>
      </c>
    </row>
    <row r="663" spans="1:4" x14ac:dyDescent="0.2">
      <c r="A663" s="5">
        <v>662</v>
      </c>
      <c r="B663" s="5" t="s">
        <v>120</v>
      </c>
      <c r="C663" s="5" t="s">
        <v>727</v>
      </c>
      <c r="D663" s="10" t="s">
        <v>748</v>
      </c>
    </row>
    <row r="664" spans="1:4" x14ac:dyDescent="0.2">
      <c r="A664" s="5">
        <v>663</v>
      </c>
      <c r="B664" s="5" t="s">
        <v>120</v>
      </c>
      <c r="C664" s="5" t="s">
        <v>727</v>
      </c>
      <c r="D664" s="10" t="s">
        <v>749</v>
      </c>
    </row>
    <row r="665" spans="1:4" x14ac:dyDescent="0.2">
      <c r="A665" s="5">
        <v>664</v>
      </c>
      <c r="B665" s="5" t="s">
        <v>120</v>
      </c>
      <c r="C665" s="5" t="s">
        <v>727</v>
      </c>
      <c r="D665" s="10" t="s">
        <v>750</v>
      </c>
    </row>
    <row r="666" spans="1:4" x14ac:dyDescent="0.2">
      <c r="A666" s="5">
        <v>665</v>
      </c>
      <c r="B666" s="5" t="s">
        <v>306</v>
      </c>
      <c r="C666" s="5" t="s">
        <v>625</v>
      </c>
      <c r="D666" s="10" t="s">
        <v>503</v>
      </c>
    </row>
    <row r="667" spans="1:4" x14ac:dyDescent="0.2">
      <c r="A667" s="5">
        <v>666</v>
      </c>
      <c r="B667" s="5" t="s">
        <v>306</v>
      </c>
      <c r="C667" s="5" t="s">
        <v>625</v>
      </c>
      <c r="D667" s="10" t="s">
        <v>751</v>
      </c>
    </row>
    <row r="668" spans="1:4" x14ac:dyDescent="0.2">
      <c r="A668" s="5">
        <v>667</v>
      </c>
      <c r="B668" s="5" t="s">
        <v>752</v>
      </c>
      <c r="C668" s="5" t="s">
        <v>625</v>
      </c>
      <c r="D668" s="10" t="s">
        <v>753</v>
      </c>
    </row>
    <row r="669" spans="1:4" x14ac:dyDescent="0.2">
      <c r="A669" s="5">
        <v>668</v>
      </c>
      <c r="B669" s="5" t="s">
        <v>306</v>
      </c>
      <c r="C669" s="5" t="s">
        <v>306</v>
      </c>
      <c r="D669" s="10" t="s">
        <v>754</v>
      </c>
    </row>
    <row r="670" spans="1:4" x14ac:dyDescent="0.2">
      <c r="A670" s="5">
        <v>669</v>
      </c>
      <c r="B670" s="5" t="s">
        <v>306</v>
      </c>
      <c r="C670" s="5" t="s">
        <v>363</v>
      </c>
      <c r="D670" s="10" t="s">
        <v>755</v>
      </c>
    </row>
    <row r="671" spans="1:4" x14ac:dyDescent="0.2">
      <c r="A671" s="5">
        <v>670</v>
      </c>
      <c r="B671" s="5" t="s">
        <v>306</v>
      </c>
      <c r="C671" s="5" t="s">
        <v>363</v>
      </c>
      <c r="D671" s="10" t="s">
        <v>756</v>
      </c>
    </row>
    <row r="672" spans="1:4" x14ac:dyDescent="0.2">
      <c r="A672" s="5">
        <v>671</v>
      </c>
      <c r="B672" s="5" t="s">
        <v>306</v>
      </c>
      <c r="C672" s="5" t="s">
        <v>363</v>
      </c>
      <c r="D672" s="10" t="s">
        <v>757</v>
      </c>
    </row>
    <row r="673" spans="1:4" x14ac:dyDescent="0.2">
      <c r="A673" s="5">
        <v>672</v>
      </c>
      <c r="B673" s="5" t="s">
        <v>306</v>
      </c>
      <c r="C673" s="5" t="s">
        <v>363</v>
      </c>
      <c r="D673" s="10" t="s">
        <v>758</v>
      </c>
    </row>
    <row r="674" spans="1:4" x14ac:dyDescent="0.2">
      <c r="A674" s="5">
        <v>673</v>
      </c>
      <c r="B674" s="5" t="s">
        <v>306</v>
      </c>
      <c r="C674" s="5" t="s">
        <v>363</v>
      </c>
      <c r="D674" s="10" t="s">
        <v>759</v>
      </c>
    </row>
    <row r="675" spans="1:4" x14ac:dyDescent="0.2">
      <c r="A675" s="5">
        <v>674</v>
      </c>
      <c r="B675" s="5" t="s">
        <v>306</v>
      </c>
      <c r="C675" s="5" t="s">
        <v>363</v>
      </c>
      <c r="D675" s="10" t="s">
        <v>760</v>
      </c>
    </row>
    <row r="676" spans="1:4" x14ac:dyDescent="0.2">
      <c r="A676" s="5">
        <v>675</v>
      </c>
      <c r="B676" s="5" t="s">
        <v>306</v>
      </c>
      <c r="C676" s="5" t="s">
        <v>363</v>
      </c>
      <c r="D676" s="10" t="s">
        <v>761</v>
      </c>
    </row>
    <row r="677" spans="1:4" x14ac:dyDescent="0.2">
      <c r="A677" s="5">
        <v>676</v>
      </c>
      <c r="B677" s="5" t="s">
        <v>306</v>
      </c>
      <c r="C677" s="5" t="s">
        <v>363</v>
      </c>
      <c r="D677" s="10" t="s">
        <v>762</v>
      </c>
    </row>
    <row r="678" spans="1:4" x14ac:dyDescent="0.2">
      <c r="A678" s="5">
        <v>677</v>
      </c>
      <c r="B678" s="5" t="s">
        <v>306</v>
      </c>
      <c r="C678" s="5" t="s">
        <v>363</v>
      </c>
      <c r="D678" s="10" t="s">
        <v>763</v>
      </c>
    </row>
    <row r="679" spans="1:4" x14ac:dyDescent="0.2">
      <c r="A679" s="5">
        <v>678</v>
      </c>
      <c r="B679" s="5" t="s">
        <v>306</v>
      </c>
      <c r="C679" s="5" t="s">
        <v>363</v>
      </c>
      <c r="D679" s="10" t="s">
        <v>764</v>
      </c>
    </row>
    <row r="680" spans="1:4" x14ac:dyDescent="0.2">
      <c r="A680" s="5">
        <v>679</v>
      </c>
      <c r="B680" s="5" t="s">
        <v>306</v>
      </c>
      <c r="C680" s="5" t="s">
        <v>363</v>
      </c>
      <c r="D680" s="10" t="s">
        <v>765</v>
      </c>
    </row>
    <row r="681" spans="1:4" x14ac:dyDescent="0.2">
      <c r="A681" s="5">
        <v>680</v>
      </c>
      <c r="B681" s="5" t="s">
        <v>306</v>
      </c>
      <c r="C681" s="5" t="s">
        <v>363</v>
      </c>
      <c r="D681" s="10" t="s">
        <v>766</v>
      </c>
    </row>
    <row r="682" spans="1:4" x14ac:dyDescent="0.2">
      <c r="A682" s="5">
        <v>681</v>
      </c>
      <c r="B682" s="5" t="s">
        <v>306</v>
      </c>
      <c r="C682" s="5" t="s">
        <v>363</v>
      </c>
      <c r="D682" s="10" t="s">
        <v>767</v>
      </c>
    </row>
    <row r="683" spans="1:4" x14ac:dyDescent="0.2">
      <c r="A683" s="5">
        <v>682</v>
      </c>
      <c r="B683" s="5" t="s">
        <v>306</v>
      </c>
      <c r="C683" s="5" t="s">
        <v>363</v>
      </c>
      <c r="D683" s="10" t="s">
        <v>768</v>
      </c>
    </row>
    <row r="684" spans="1:4" x14ac:dyDescent="0.2">
      <c r="A684" s="5">
        <v>683</v>
      </c>
      <c r="B684" s="5" t="s">
        <v>306</v>
      </c>
      <c r="C684" s="5" t="s">
        <v>306</v>
      </c>
      <c r="D684" s="10" t="s">
        <v>769</v>
      </c>
    </row>
    <row r="685" spans="1:4" x14ac:dyDescent="0.2">
      <c r="A685" s="5">
        <v>684</v>
      </c>
      <c r="B685" s="5" t="s">
        <v>306</v>
      </c>
      <c r="C685" s="5" t="s">
        <v>306</v>
      </c>
      <c r="D685" s="10" t="s">
        <v>770</v>
      </c>
    </row>
    <row r="686" spans="1:4" x14ac:dyDescent="0.2">
      <c r="A686" s="4">
        <v>685</v>
      </c>
      <c r="B686" s="4" t="s">
        <v>33</v>
      </c>
      <c r="C686" s="4" t="s">
        <v>36</v>
      </c>
      <c r="D686" s="9" t="s">
        <v>771</v>
      </c>
    </row>
    <row r="687" spans="1:4" x14ac:dyDescent="0.2">
      <c r="A687" s="4">
        <v>686</v>
      </c>
      <c r="B687" s="4" t="s">
        <v>33</v>
      </c>
      <c r="C687" s="4" t="s">
        <v>36</v>
      </c>
      <c r="D687" s="9" t="s">
        <v>772</v>
      </c>
    </row>
    <row r="688" spans="1:4" x14ac:dyDescent="0.2">
      <c r="A688" s="4">
        <v>687</v>
      </c>
      <c r="B688" s="4" t="s">
        <v>33</v>
      </c>
      <c r="C688" s="4" t="s">
        <v>36</v>
      </c>
      <c r="D688" s="9" t="s">
        <v>773</v>
      </c>
    </row>
    <row r="689" spans="1:4" x14ac:dyDescent="0.2">
      <c r="A689" s="4">
        <v>688</v>
      </c>
      <c r="B689" s="4" t="s">
        <v>33</v>
      </c>
      <c r="C689" s="4" t="s">
        <v>36</v>
      </c>
      <c r="D689" s="9" t="s">
        <v>774</v>
      </c>
    </row>
    <row r="690" spans="1:4" x14ac:dyDescent="0.2">
      <c r="A690" s="4">
        <v>689</v>
      </c>
      <c r="B690" s="4" t="s">
        <v>33</v>
      </c>
      <c r="C690" s="4" t="s">
        <v>36</v>
      </c>
      <c r="D690" s="9" t="s">
        <v>775</v>
      </c>
    </row>
    <row r="691" spans="1:4" x14ac:dyDescent="0.2">
      <c r="A691" s="4">
        <v>690</v>
      </c>
      <c r="B691" s="4" t="s">
        <v>33</v>
      </c>
      <c r="C691" s="4" t="s">
        <v>36</v>
      </c>
      <c r="D691" s="9" t="s">
        <v>776</v>
      </c>
    </row>
    <row r="692" spans="1:4" x14ac:dyDescent="0.2">
      <c r="A692" s="5">
        <v>691</v>
      </c>
      <c r="B692" s="5" t="s">
        <v>33</v>
      </c>
      <c r="C692" s="5" t="s">
        <v>777</v>
      </c>
      <c r="D692" s="10" t="s">
        <v>778</v>
      </c>
    </row>
    <row r="693" spans="1:4" x14ac:dyDescent="0.2">
      <c r="A693" s="5">
        <v>692</v>
      </c>
      <c r="B693" s="5" t="s">
        <v>33</v>
      </c>
      <c r="C693" s="5" t="s">
        <v>777</v>
      </c>
      <c r="D693" s="10" t="s">
        <v>779</v>
      </c>
    </row>
    <row r="694" spans="1:4" x14ac:dyDescent="0.2">
      <c r="A694" s="5">
        <v>693</v>
      </c>
      <c r="B694" s="5" t="s">
        <v>33</v>
      </c>
      <c r="C694" s="5" t="s">
        <v>777</v>
      </c>
      <c r="D694" s="10" t="s">
        <v>780</v>
      </c>
    </row>
    <row r="695" spans="1:4" x14ac:dyDescent="0.2">
      <c r="A695" s="5">
        <v>694</v>
      </c>
      <c r="B695" s="5" t="s">
        <v>33</v>
      </c>
      <c r="C695" s="5" t="s">
        <v>64</v>
      </c>
      <c r="D695" s="10" t="s">
        <v>781</v>
      </c>
    </row>
    <row r="696" spans="1:4" x14ac:dyDescent="0.2">
      <c r="A696" s="5">
        <v>695</v>
      </c>
      <c r="B696" s="5" t="s">
        <v>33</v>
      </c>
      <c r="C696" s="5" t="s">
        <v>33</v>
      </c>
      <c r="D696" s="10" t="s">
        <v>782</v>
      </c>
    </row>
    <row r="697" spans="1:4" x14ac:dyDescent="0.2">
      <c r="A697" s="5">
        <v>696</v>
      </c>
      <c r="B697" s="5" t="s">
        <v>33</v>
      </c>
      <c r="C697" s="5" t="s">
        <v>33</v>
      </c>
      <c r="D697" s="10" t="s">
        <v>783</v>
      </c>
    </row>
    <row r="698" spans="1:4" x14ac:dyDescent="0.2">
      <c r="A698" s="5">
        <v>697</v>
      </c>
      <c r="B698" s="5" t="s">
        <v>33</v>
      </c>
      <c r="C698" s="5" t="s">
        <v>33</v>
      </c>
      <c r="D698" s="10" t="s">
        <v>784</v>
      </c>
    </row>
    <row r="699" spans="1:4" x14ac:dyDescent="0.2">
      <c r="A699" s="5">
        <v>698</v>
      </c>
      <c r="B699" s="5" t="s">
        <v>33</v>
      </c>
      <c r="C699" s="5" t="s">
        <v>33</v>
      </c>
      <c r="D699" s="10" t="s">
        <v>785</v>
      </c>
    </row>
    <row r="700" spans="1:4" x14ac:dyDescent="0.2">
      <c r="A700" s="5">
        <v>699</v>
      </c>
      <c r="B700" s="5" t="s">
        <v>33</v>
      </c>
      <c r="C700" s="5" t="s">
        <v>33</v>
      </c>
      <c r="D700" s="10" t="s">
        <v>786</v>
      </c>
    </row>
    <row r="701" spans="1:4" x14ac:dyDescent="0.2">
      <c r="A701" s="5">
        <v>700</v>
      </c>
      <c r="B701" s="5" t="s">
        <v>33</v>
      </c>
      <c r="C701" s="5" t="s">
        <v>33</v>
      </c>
      <c r="D701" s="10" t="s">
        <v>787</v>
      </c>
    </row>
    <row r="702" spans="1:4" x14ac:dyDescent="0.2">
      <c r="A702" s="5">
        <v>701</v>
      </c>
      <c r="B702" s="5" t="s">
        <v>33</v>
      </c>
      <c r="C702" s="5" t="s">
        <v>33</v>
      </c>
      <c r="D702" s="10" t="s">
        <v>788</v>
      </c>
    </row>
    <row r="703" spans="1:4" x14ac:dyDescent="0.2">
      <c r="A703" s="5">
        <v>702</v>
      </c>
      <c r="B703" s="5" t="s">
        <v>33</v>
      </c>
      <c r="C703" s="5" t="s">
        <v>33</v>
      </c>
      <c r="D703" s="10" t="s">
        <v>789</v>
      </c>
    </row>
    <row r="704" spans="1:4" x14ac:dyDescent="0.2">
      <c r="A704" s="5">
        <v>703</v>
      </c>
      <c r="B704" s="5" t="s">
        <v>33</v>
      </c>
      <c r="C704" s="5" t="s">
        <v>33</v>
      </c>
      <c r="D704" s="10" t="s">
        <v>790</v>
      </c>
    </row>
    <row r="705" spans="1:4" x14ac:dyDescent="0.2">
      <c r="A705" s="5">
        <v>704</v>
      </c>
      <c r="B705" s="5" t="s">
        <v>33</v>
      </c>
      <c r="C705" s="5" t="s">
        <v>33</v>
      </c>
      <c r="D705" s="10" t="s">
        <v>791</v>
      </c>
    </row>
    <row r="706" spans="1:4" x14ac:dyDescent="0.2">
      <c r="A706" s="5">
        <v>705</v>
      </c>
      <c r="B706" s="5" t="s">
        <v>33</v>
      </c>
      <c r="C706" s="5" t="s">
        <v>33</v>
      </c>
      <c r="D706" s="10" t="s">
        <v>792</v>
      </c>
    </row>
    <row r="707" spans="1:4" x14ac:dyDescent="0.2">
      <c r="A707" s="5">
        <v>706</v>
      </c>
      <c r="B707" s="5" t="s">
        <v>33</v>
      </c>
      <c r="C707" s="5" t="s">
        <v>33</v>
      </c>
      <c r="D707" s="10" t="s">
        <v>793</v>
      </c>
    </row>
    <row r="708" spans="1:4" x14ac:dyDescent="0.2">
      <c r="A708" s="5">
        <v>707</v>
      </c>
      <c r="B708" s="5" t="s">
        <v>33</v>
      </c>
      <c r="C708" s="5" t="s">
        <v>33</v>
      </c>
      <c r="D708" s="10" t="s">
        <v>794</v>
      </c>
    </row>
    <row r="709" spans="1:4" x14ac:dyDescent="0.2">
      <c r="A709" s="5">
        <v>708</v>
      </c>
      <c r="B709" s="5" t="s">
        <v>33</v>
      </c>
      <c r="C709" s="5" t="s">
        <v>33</v>
      </c>
      <c r="D709" s="10" t="s">
        <v>795</v>
      </c>
    </row>
    <row r="710" spans="1:4" x14ac:dyDescent="0.2">
      <c r="A710" s="5">
        <v>709</v>
      </c>
      <c r="B710" s="5" t="s">
        <v>33</v>
      </c>
      <c r="C710" s="5" t="s">
        <v>33</v>
      </c>
      <c r="D710" s="10" t="s">
        <v>796</v>
      </c>
    </row>
    <row r="711" spans="1:4" x14ac:dyDescent="0.2">
      <c r="A711" s="5">
        <v>710</v>
      </c>
      <c r="B711" s="5" t="s">
        <v>33</v>
      </c>
      <c r="C711" s="5" t="s">
        <v>33</v>
      </c>
      <c r="D711" s="10" t="s">
        <v>797</v>
      </c>
    </row>
    <row r="712" spans="1:4" x14ac:dyDescent="0.2">
      <c r="A712" s="5">
        <v>711</v>
      </c>
      <c r="B712" s="5" t="s">
        <v>33</v>
      </c>
      <c r="C712" s="5" t="s">
        <v>33</v>
      </c>
      <c r="D712" s="10" t="s">
        <v>798</v>
      </c>
    </row>
    <row r="713" spans="1:4" x14ac:dyDescent="0.2">
      <c r="A713" s="5">
        <v>712</v>
      </c>
      <c r="B713" s="5" t="s">
        <v>33</v>
      </c>
      <c r="C713" s="5" t="s">
        <v>33</v>
      </c>
      <c r="D713" s="10" t="s">
        <v>799</v>
      </c>
    </row>
    <row r="714" spans="1:4" x14ac:dyDescent="0.2">
      <c r="A714" s="5">
        <v>713</v>
      </c>
      <c r="B714" s="5" t="s">
        <v>33</v>
      </c>
      <c r="C714" s="5" t="s">
        <v>33</v>
      </c>
      <c r="D714" s="10" t="s">
        <v>800</v>
      </c>
    </row>
    <row r="715" spans="1:4" x14ac:dyDescent="0.2">
      <c r="A715" s="5">
        <v>714</v>
      </c>
      <c r="B715" s="5" t="s">
        <v>33</v>
      </c>
      <c r="C715" s="5" t="s">
        <v>33</v>
      </c>
      <c r="D715" s="10" t="s">
        <v>801</v>
      </c>
    </row>
    <row r="716" spans="1:4" x14ac:dyDescent="0.2">
      <c r="A716" s="5">
        <v>715</v>
      </c>
      <c r="B716" s="5" t="s">
        <v>33</v>
      </c>
      <c r="C716" s="5" t="s">
        <v>33</v>
      </c>
      <c r="D716" s="10" t="s">
        <v>802</v>
      </c>
    </row>
    <row r="717" spans="1:4" x14ac:dyDescent="0.2">
      <c r="A717" s="5">
        <v>716</v>
      </c>
      <c r="B717" s="5" t="s">
        <v>33</v>
      </c>
      <c r="C717" s="5" t="s">
        <v>33</v>
      </c>
      <c r="D717" s="10" t="s">
        <v>803</v>
      </c>
    </row>
    <row r="718" spans="1:4" x14ac:dyDescent="0.2">
      <c r="A718" s="5">
        <v>717</v>
      </c>
      <c r="B718" s="5" t="s">
        <v>33</v>
      </c>
      <c r="C718" s="5" t="s">
        <v>33</v>
      </c>
      <c r="D718" s="10" t="s">
        <v>804</v>
      </c>
    </row>
    <row r="719" spans="1:4" x14ac:dyDescent="0.2">
      <c r="A719" s="5">
        <v>718</v>
      </c>
      <c r="B719" s="5" t="s">
        <v>33</v>
      </c>
      <c r="C719" s="5" t="s">
        <v>33</v>
      </c>
      <c r="D719" s="10" t="s">
        <v>805</v>
      </c>
    </row>
    <row r="720" spans="1:4" x14ac:dyDescent="0.2">
      <c r="A720" s="5">
        <v>719</v>
      </c>
      <c r="B720" s="5" t="s">
        <v>33</v>
      </c>
      <c r="C720" s="5" t="s">
        <v>33</v>
      </c>
      <c r="D720" s="10" t="s">
        <v>806</v>
      </c>
    </row>
    <row r="721" spans="1:4" x14ac:dyDescent="0.2">
      <c r="A721" s="5">
        <v>720</v>
      </c>
      <c r="B721" s="5" t="s">
        <v>33</v>
      </c>
      <c r="C721" s="5" t="s">
        <v>33</v>
      </c>
      <c r="D721" s="10" t="s">
        <v>807</v>
      </c>
    </row>
    <row r="722" spans="1:4" x14ac:dyDescent="0.2">
      <c r="A722" s="5">
        <v>721</v>
      </c>
      <c r="B722" s="5" t="s">
        <v>33</v>
      </c>
      <c r="C722" s="5" t="s">
        <v>33</v>
      </c>
      <c r="D722" s="10" t="s">
        <v>808</v>
      </c>
    </row>
    <row r="723" spans="1:4" x14ac:dyDescent="0.2">
      <c r="A723" s="5">
        <v>722</v>
      </c>
      <c r="B723" s="5" t="s">
        <v>33</v>
      </c>
      <c r="C723" s="5" t="s">
        <v>33</v>
      </c>
      <c r="D723" s="10" t="s">
        <v>809</v>
      </c>
    </row>
    <row r="724" spans="1:4" x14ac:dyDescent="0.2">
      <c r="A724" s="5">
        <v>723</v>
      </c>
      <c r="B724" s="5" t="s">
        <v>33</v>
      </c>
      <c r="C724" s="5" t="s">
        <v>33</v>
      </c>
      <c r="D724" s="10" t="s">
        <v>810</v>
      </c>
    </row>
    <row r="725" spans="1:4" x14ac:dyDescent="0.2">
      <c r="A725" s="5">
        <v>724</v>
      </c>
      <c r="B725" s="5" t="s">
        <v>33</v>
      </c>
      <c r="C725" s="5" t="s">
        <v>33</v>
      </c>
      <c r="D725" s="10" t="s">
        <v>811</v>
      </c>
    </row>
    <row r="726" spans="1:4" x14ac:dyDescent="0.2">
      <c r="A726" s="5">
        <v>725</v>
      </c>
      <c r="B726" s="5" t="s">
        <v>33</v>
      </c>
      <c r="C726" s="5" t="s">
        <v>33</v>
      </c>
      <c r="D726" s="10" t="s">
        <v>812</v>
      </c>
    </row>
    <row r="727" spans="1:4" x14ac:dyDescent="0.2">
      <c r="A727" s="5">
        <v>726</v>
      </c>
      <c r="B727" s="5" t="s">
        <v>33</v>
      </c>
      <c r="C727" s="5" t="s">
        <v>33</v>
      </c>
      <c r="D727" s="10" t="s">
        <v>813</v>
      </c>
    </row>
    <row r="728" spans="1:4" x14ac:dyDescent="0.2">
      <c r="A728" s="5">
        <v>727</v>
      </c>
      <c r="B728" s="5" t="s">
        <v>33</v>
      </c>
      <c r="C728" s="5" t="s">
        <v>33</v>
      </c>
      <c r="D728" s="10" t="s">
        <v>814</v>
      </c>
    </row>
    <row r="729" spans="1:4" x14ac:dyDescent="0.2">
      <c r="A729" s="5">
        <v>728</v>
      </c>
      <c r="B729" s="5" t="s">
        <v>33</v>
      </c>
      <c r="C729" s="5" t="s">
        <v>33</v>
      </c>
      <c r="D729" s="10" t="s">
        <v>815</v>
      </c>
    </row>
    <row r="730" spans="1:4" x14ac:dyDescent="0.2">
      <c r="A730" s="5">
        <v>729</v>
      </c>
      <c r="B730" s="5" t="s">
        <v>33</v>
      </c>
      <c r="C730" s="5" t="s">
        <v>33</v>
      </c>
      <c r="D730" s="10" t="s">
        <v>816</v>
      </c>
    </row>
    <row r="731" spans="1:4" x14ac:dyDescent="0.2">
      <c r="A731" s="5">
        <v>730</v>
      </c>
      <c r="B731" s="5" t="s">
        <v>33</v>
      </c>
      <c r="C731" s="5" t="s">
        <v>33</v>
      </c>
      <c r="D731" s="10" t="s">
        <v>817</v>
      </c>
    </row>
    <row r="732" spans="1:4" x14ac:dyDescent="0.2">
      <c r="A732" s="5">
        <v>731</v>
      </c>
      <c r="B732" s="5" t="s">
        <v>33</v>
      </c>
      <c r="C732" s="5" t="s">
        <v>33</v>
      </c>
      <c r="D732" s="10" t="s">
        <v>818</v>
      </c>
    </row>
    <row r="733" spans="1:4" x14ac:dyDescent="0.2">
      <c r="A733" s="5">
        <v>732</v>
      </c>
      <c r="B733" s="5" t="s">
        <v>33</v>
      </c>
      <c r="C733" s="5" t="s">
        <v>33</v>
      </c>
      <c r="D733" s="10" t="s">
        <v>819</v>
      </c>
    </row>
    <row r="734" spans="1:4" x14ac:dyDescent="0.2">
      <c r="A734" s="5">
        <v>733</v>
      </c>
      <c r="B734" s="5" t="s">
        <v>33</v>
      </c>
      <c r="C734" s="5" t="s">
        <v>33</v>
      </c>
      <c r="D734" s="10" t="s">
        <v>820</v>
      </c>
    </row>
    <row r="735" spans="1:4" x14ac:dyDescent="0.2">
      <c r="A735" s="5">
        <v>734</v>
      </c>
      <c r="B735" s="5" t="s">
        <v>33</v>
      </c>
      <c r="C735" s="5" t="s">
        <v>33</v>
      </c>
      <c r="D735" s="10" t="s">
        <v>821</v>
      </c>
    </row>
    <row r="736" spans="1:4" x14ac:dyDescent="0.2">
      <c r="A736" s="5">
        <v>735</v>
      </c>
      <c r="B736" s="5" t="s">
        <v>33</v>
      </c>
      <c r="C736" s="5" t="s">
        <v>33</v>
      </c>
      <c r="D736" s="10" t="s">
        <v>822</v>
      </c>
    </row>
    <row r="737" spans="1:4" x14ac:dyDescent="0.2">
      <c r="A737" s="5">
        <v>736</v>
      </c>
      <c r="B737" s="5" t="s">
        <v>33</v>
      </c>
      <c r="C737" s="5" t="s">
        <v>33</v>
      </c>
      <c r="D737" s="10" t="s">
        <v>823</v>
      </c>
    </row>
    <row r="738" spans="1:4" x14ac:dyDescent="0.2">
      <c r="A738" s="5">
        <v>737</v>
      </c>
      <c r="B738" s="5" t="s">
        <v>33</v>
      </c>
      <c r="C738" s="5" t="s">
        <v>33</v>
      </c>
      <c r="D738" s="10" t="s">
        <v>824</v>
      </c>
    </row>
    <row r="739" spans="1:4" x14ac:dyDescent="0.2">
      <c r="A739" s="5">
        <v>738</v>
      </c>
      <c r="B739" s="5" t="s">
        <v>33</v>
      </c>
      <c r="C739" s="5" t="s">
        <v>33</v>
      </c>
      <c r="D739" s="10" t="s">
        <v>825</v>
      </c>
    </row>
    <row r="740" spans="1:4" x14ac:dyDescent="0.2">
      <c r="A740" s="5">
        <v>739</v>
      </c>
      <c r="B740" s="5" t="s">
        <v>33</v>
      </c>
      <c r="C740" s="5" t="s">
        <v>33</v>
      </c>
      <c r="D740" s="10" t="s">
        <v>826</v>
      </c>
    </row>
    <row r="741" spans="1:4" x14ac:dyDescent="0.2">
      <c r="A741" s="5">
        <v>740</v>
      </c>
      <c r="B741" s="5" t="s">
        <v>33</v>
      </c>
      <c r="C741" s="5" t="s">
        <v>33</v>
      </c>
      <c r="D741" s="10" t="s">
        <v>827</v>
      </c>
    </row>
    <row r="742" spans="1:4" x14ac:dyDescent="0.2">
      <c r="A742" s="5">
        <v>741</v>
      </c>
      <c r="B742" s="5" t="s">
        <v>33</v>
      </c>
      <c r="C742" s="5" t="s">
        <v>33</v>
      </c>
      <c r="D742" s="10" t="s">
        <v>828</v>
      </c>
    </row>
    <row r="743" spans="1:4" x14ac:dyDescent="0.2">
      <c r="A743" s="5">
        <v>742</v>
      </c>
      <c r="B743" s="5" t="s">
        <v>408</v>
      </c>
      <c r="C743" s="5" t="s">
        <v>829</v>
      </c>
      <c r="D743" s="10" t="s">
        <v>830</v>
      </c>
    </row>
    <row r="744" spans="1:4" x14ac:dyDescent="0.2">
      <c r="A744" s="5">
        <v>743</v>
      </c>
      <c r="B744" s="5" t="s">
        <v>408</v>
      </c>
      <c r="C744" s="5" t="s">
        <v>831</v>
      </c>
      <c r="D744" s="10" t="s">
        <v>832</v>
      </c>
    </row>
    <row r="745" spans="1:4" x14ac:dyDescent="0.2">
      <c r="A745" s="5">
        <v>744</v>
      </c>
      <c r="B745" s="5" t="s">
        <v>408</v>
      </c>
      <c r="C745" s="5" t="s">
        <v>679</v>
      </c>
      <c r="D745" s="10" t="s">
        <v>833</v>
      </c>
    </row>
    <row r="746" spans="1:4" x14ac:dyDescent="0.2">
      <c r="A746" s="5">
        <v>745</v>
      </c>
      <c r="B746" s="5" t="s">
        <v>408</v>
      </c>
      <c r="C746" s="5" t="s">
        <v>829</v>
      </c>
      <c r="D746" s="10" t="s">
        <v>834</v>
      </c>
    </row>
    <row r="747" spans="1:4" x14ac:dyDescent="0.2">
      <c r="A747" s="5">
        <v>746</v>
      </c>
      <c r="B747" s="5" t="s">
        <v>408</v>
      </c>
      <c r="C747" s="5" t="s">
        <v>829</v>
      </c>
      <c r="D747" s="10" t="s">
        <v>835</v>
      </c>
    </row>
    <row r="748" spans="1:4" x14ac:dyDescent="0.2">
      <c r="A748" s="5">
        <v>747</v>
      </c>
      <c r="B748" s="5" t="s">
        <v>408</v>
      </c>
      <c r="C748" s="5" t="s">
        <v>829</v>
      </c>
      <c r="D748" s="10" t="s">
        <v>836</v>
      </c>
    </row>
    <row r="749" spans="1:4" x14ac:dyDescent="0.2">
      <c r="A749" s="5">
        <v>748</v>
      </c>
      <c r="B749" s="5" t="s">
        <v>408</v>
      </c>
      <c r="C749" s="5" t="s">
        <v>829</v>
      </c>
      <c r="D749" s="10" t="s">
        <v>837</v>
      </c>
    </row>
    <row r="750" spans="1:4" x14ac:dyDescent="0.2">
      <c r="A750" s="5">
        <v>749</v>
      </c>
      <c r="B750" s="5" t="s">
        <v>408</v>
      </c>
      <c r="C750" s="5" t="s">
        <v>829</v>
      </c>
      <c r="D750" s="10" t="s">
        <v>838</v>
      </c>
    </row>
    <row r="751" spans="1:4" x14ac:dyDescent="0.2">
      <c r="A751" s="5">
        <v>750</v>
      </c>
      <c r="B751" s="5" t="s">
        <v>408</v>
      </c>
      <c r="C751" s="5" t="s">
        <v>829</v>
      </c>
      <c r="D751" s="10" t="s">
        <v>839</v>
      </c>
    </row>
    <row r="752" spans="1:4" x14ac:dyDescent="0.2">
      <c r="A752" s="5">
        <v>751</v>
      </c>
      <c r="B752" s="5" t="s">
        <v>408</v>
      </c>
      <c r="C752" s="5" t="s">
        <v>840</v>
      </c>
      <c r="D752" s="10" t="s">
        <v>841</v>
      </c>
    </row>
    <row r="753" spans="1:4" x14ac:dyDescent="0.2">
      <c r="A753" s="5">
        <v>752</v>
      </c>
      <c r="B753" s="5" t="s">
        <v>408</v>
      </c>
      <c r="C753" s="5" t="s">
        <v>409</v>
      </c>
      <c r="D753" s="10" t="s">
        <v>842</v>
      </c>
    </row>
    <row r="754" spans="1:4" x14ac:dyDescent="0.2">
      <c r="A754" s="5">
        <v>753</v>
      </c>
      <c r="B754" s="5" t="s">
        <v>408</v>
      </c>
      <c r="C754" s="5" t="s">
        <v>843</v>
      </c>
      <c r="D754" s="10" t="s">
        <v>844</v>
      </c>
    </row>
    <row r="755" spans="1:4" x14ac:dyDescent="0.2">
      <c r="A755" s="5">
        <v>754</v>
      </c>
      <c r="B755" s="5" t="s">
        <v>408</v>
      </c>
      <c r="C755" s="5" t="s">
        <v>843</v>
      </c>
      <c r="D755" s="10" t="s">
        <v>845</v>
      </c>
    </row>
    <row r="756" spans="1:4" x14ac:dyDescent="0.2">
      <c r="A756" s="5">
        <v>755</v>
      </c>
      <c r="B756" s="5" t="s">
        <v>408</v>
      </c>
      <c r="C756" s="5" t="s">
        <v>843</v>
      </c>
      <c r="D756" s="10" t="s">
        <v>846</v>
      </c>
    </row>
    <row r="757" spans="1:4" x14ac:dyDescent="0.2">
      <c r="A757" s="5">
        <v>756</v>
      </c>
      <c r="B757" s="5" t="s">
        <v>408</v>
      </c>
      <c r="C757" s="5" t="s">
        <v>843</v>
      </c>
      <c r="D757" s="10" t="s">
        <v>847</v>
      </c>
    </row>
    <row r="758" spans="1:4" x14ac:dyDescent="0.2">
      <c r="A758" s="5">
        <v>757</v>
      </c>
      <c r="B758" s="5" t="s">
        <v>408</v>
      </c>
      <c r="C758" s="5" t="s">
        <v>843</v>
      </c>
      <c r="D758" s="10" t="s">
        <v>6479</v>
      </c>
    </row>
    <row r="759" spans="1:4" x14ac:dyDescent="0.2">
      <c r="A759" s="5">
        <v>758</v>
      </c>
      <c r="B759" s="5" t="s">
        <v>408</v>
      </c>
      <c r="C759" s="5" t="s">
        <v>581</v>
      </c>
      <c r="D759" s="10" t="s">
        <v>848</v>
      </c>
    </row>
    <row r="760" spans="1:4" x14ac:dyDescent="0.2">
      <c r="A760" s="5">
        <v>759</v>
      </c>
      <c r="B760" s="5" t="s">
        <v>408</v>
      </c>
      <c r="C760" s="5" t="s">
        <v>581</v>
      </c>
      <c r="D760" s="10" t="s">
        <v>849</v>
      </c>
    </row>
    <row r="761" spans="1:4" x14ac:dyDescent="0.2">
      <c r="A761" s="5">
        <v>760</v>
      </c>
      <c r="B761" s="5" t="s">
        <v>408</v>
      </c>
      <c r="C761" s="5" t="s">
        <v>581</v>
      </c>
      <c r="D761" s="10" t="s">
        <v>850</v>
      </c>
    </row>
    <row r="762" spans="1:4" x14ac:dyDescent="0.2">
      <c r="A762" s="5">
        <v>761</v>
      </c>
      <c r="B762" s="5" t="s">
        <v>408</v>
      </c>
      <c r="C762" s="5" t="s">
        <v>581</v>
      </c>
      <c r="D762" s="10" t="s">
        <v>851</v>
      </c>
    </row>
    <row r="763" spans="1:4" x14ac:dyDescent="0.2">
      <c r="A763" s="5">
        <v>762</v>
      </c>
      <c r="B763" s="5" t="s">
        <v>408</v>
      </c>
      <c r="C763" s="5" t="s">
        <v>852</v>
      </c>
      <c r="D763" s="10" t="s">
        <v>853</v>
      </c>
    </row>
    <row r="764" spans="1:4" x14ac:dyDescent="0.2">
      <c r="A764" s="5">
        <v>763</v>
      </c>
      <c r="B764" s="5" t="s">
        <v>408</v>
      </c>
      <c r="C764" s="5" t="s">
        <v>852</v>
      </c>
      <c r="D764" s="10" t="s">
        <v>854</v>
      </c>
    </row>
    <row r="765" spans="1:4" x14ac:dyDescent="0.2">
      <c r="A765" s="5">
        <v>764</v>
      </c>
      <c r="B765" s="5" t="s">
        <v>408</v>
      </c>
      <c r="C765" s="5" t="s">
        <v>852</v>
      </c>
      <c r="D765" s="10" t="s">
        <v>855</v>
      </c>
    </row>
    <row r="766" spans="1:4" x14ac:dyDescent="0.2">
      <c r="A766" s="5">
        <v>765</v>
      </c>
      <c r="B766" s="5" t="s">
        <v>408</v>
      </c>
      <c r="C766" s="5" t="s">
        <v>852</v>
      </c>
      <c r="D766" s="10" t="s">
        <v>856</v>
      </c>
    </row>
    <row r="767" spans="1:4" x14ac:dyDescent="0.2">
      <c r="A767" s="5">
        <v>766</v>
      </c>
      <c r="B767" s="5" t="s">
        <v>408</v>
      </c>
      <c r="C767" s="5" t="s">
        <v>408</v>
      </c>
      <c r="D767" s="10" t="s">
        <v>857</v>
      </c>
    </row>
    <row r="768" spans="1:4" x14ac:dyDescent="0.2">
      <c r="A768" s="5">
        <v>767</v>
      </c>
      <c r="B768" s="5" t="s">
        <v>408</v>
      </c>
      <c r="C768" s="5" t="s">
        <v>858</v>
      </c>
      <c r="D768" s="10" t="s">
        <v>6480</v>
      </c>
    </row>
    <row r="769" spans="1:4" x14ac:dyDescent="0.2">
      <c r="A769" s="5">
        <v>768</v>
      </c>
      <c r="B769" s="5" t="s">
        <v>408</v>
      </c>
      <c r="C769" s="5" t="s">
        <v>858</v>
      </c>
      <c r="D769" s="10" t="s">
        <v>859</v>
      </c>
    </row>
    <row r="770" spans="1:4" x14ac:dyDescent="0.2">
      <c r="A770" s="5">
        <v>769</v>
      </c>
      <c r="B770" s="5" t="s">
        <v>408</v>
      </c>
      <c r="C770" s="5" t="s">
        <v>409</v>
      </c>
      <c r="D770" s="10" t="s">
        <v>860</v>
      </c>
    </row>
    <row r="771" spans="1:4" x14ac:dyDescent="0.2">
      <c r="A771" s="5">
        <v>770</v>
      </c>
      <c r="B771" s="5" t="s">
        <v>408</v>
      </c>
      <c r="C771" s="5" t="s">
        <v>409</v>
      </c>
      <c r="D771" s="10" t="s">
        <v>6481</v>
      </c>
    </row>
    <row r="772" spans="1:4" x14ac:dyDescent="0.2">
      <c r="A772" s="5">
        <v>771</v>
      </c>
      <c r="B772" s="5" t="s">
        <v>408</v>
      </c>
      <c r="C772" s="5" t="s">
        <v>409</v>
      </c>
      <c r="D772" s="10" t="s">
        <v>6482</v>
      </c>
    </row>
    <row r="773" spans="1:4" x14ac:dyDescent="0.2">
      <c r="A773" s="5">
        <v>772</v>
      </c>
      <c r="B773" s="5" t="s">
        <v>306</v>
      </c>
      <c r="C773" s="5" t="s">
        <v>363</v>
      </c>
      <c r="D773" s="10" t="s">
        <v>861</v>
      </c>
    </row>
    <row r="774" spans="1:4" x14ac:dyDescent="0.2">
      <c r="A774" s="5">
        <v>773</v>
      </c>
      <c r="B774" s="5" t="s">
        <v>306</v>
      </c>
      <c r="C774" s="5" t="s">
        <v>363</v>
      </c>
      <c r="D774" s="10" t="s">
        <v>862</v>
      </c>
    </row>
    <row r="775" spans="1:4" x14ac:dyDescent="0.2">
      <c r="A775" s="5">
        <v>774</v>
      </c>
      <c r="B775" s="5" t="s">
        <v>306</v>
      </c>
      <c r="C775" s="5" t="s">
        <v>363</v>
      </c>
      <c r="D775" s="10" t="s">
        <v>863</v>
      </c>
    </row>
    <row r="776" spans="1:4" x14ac:dyDescent="0.2">
      <c r="A776" s="5">
        <v>775</v>
      </c>
      <c r="B776" s="5" t="s">
        <v>306</v>
      </c>
      <c r="C776" s="5" t="s">
        <v>363</v>
      </c>
      <c r="D776" s="10" t="s">
        <v>864</v>
      </c>
    </row>
    <row r="777" spans="1:4" x14ac:dyDescent="0.2">
      <c r="A777" s="5">
        <v>776</v>
      </c>
      <c r="B777" s="5" t="s">
        <v>306</v>
      </c>
      <c r="C777" s="5" t="s">
        <v>363</v>
      </c>
      <c r="D777" s="10" t="s">
        <v>865</v>
      </c>
    </row>
    <row r="778" spans="1:4" x14ac:dyDescent="0.2">
      <c r="A778" s="5">
        <v>777</v>
      </c>
      <c r="B778" s="5" t="s">
        <v>306</v>
      </c>
      <c r="C778" s="5" t="s">
        <v>363</v>
      </c>
      <c r="D778" s="10" t="s">
        <v>866</v>
      </c>
    </row>
    <row r="779" spans="1:4" x14ac:dyDescent="0.2">
      <c r="A779" s="5">
        <v>778</v>
      </c>
      <c r="B779" s="5" t="s">
        <v>306</v>
      </c>
      <c r="C779" s="5" t="s">
        <v>363</v>
      </c>
      <c r="D779" s="10" t="s">
        <v>867</v>
      </c>
    </row>
    <row r="780" spans="1:4" x14ac:dyDescent="0.2">
      <c r="A780" s="5">
        <v>779</v>
      </c>
      <c r="B780" s="5" t="s">
        <v>306</v>
      </c>
      <c r="C780" s="5" t="s">
        <v>363</v>
      </c>
      <c r="D780" s="10" t="s">
        <v>868</v>
      </c>
    </row>
    <row r="781" spans="1:4" x14ac:dyDescent="0.2">
      <c r="A781" s="5">
        <v>780</v>
      </c>
      <c r="B781" s="5" t="s">
        <v>306</v>
      </c>
      <c r="C781" s="5" t="s">
        <v>363</v>
      </c>
      <c r="D781" s="10" t="s">
        <v>869</v>
      </c>
    </row>
    <row r="782" spans="1:4" x14ac:dyDescent="0.2">
      <c r="A782" s="5">
        <v>781</v>
      </c>
      <c r="B782" s="5" t="s">
        <v>306</v>
      </c>
      <c r="C782" s="5" t="s">
        <v>363</v>
      </c>
      <c r="D782" s="10" t="s">
        <v>870</v>
      </c>
    </row>
    <row r="783" spans="1:4" x14ac:dyDescent="0.2">
      <c r="A783" s="5">
        <v>782</v>
      </c>
      <c r="B783" s="5" t="s">
        <v>306</v>
      </c>
      <c r="C783" s="5" t="s">
        <v>363</v>
      </c>
      <c r="D783" s="10" t="s">
        <v>871</v>
      </c>
    </row>
    <row r="784" spans="1:4" x14ac:dyDescent="0.2">
      <c r="A784" s="5">
        <v>783</v>
      </c>
      <c r="B784" s="5" t="s">
        <v>306</v>
      </c>
      <c r="C784" s="5" t="s">
        <v>351</v>
      </c>
      <c r="D784" s="10" t="s">
        <v>872</v>
      </c>
    </row>
    <row r="785" spans="1:4" x14ac:dyDescent="0.2">
      <c r="A785" s="5">
        <v>784</v>
      </c>
      <c r="B785" s="5" t="s">
        <v>306</v>
      </c>
      <c r="C785" s="5" t="s">
        <v>351</v>
      </c>
      <c r="D785" s="10" t="s">
        <v>873</v>
      </c>
    </row>
    <row r="786" spans="1:4" x14ac:dyDescent="0.2">
      <c r="A786" s="5">
        <v>785</v>
      </c>
      <c r="B786" s="5" t="s">
        <v>306</v>
      </c>
      <c r="C786" s="5" t="s">
        <v>351</v>
      </c>
      <c r="D786" s="10" t="s">
        <v>874</v>
      </c>
    </row>
    <row r="787" spans="1:4" x14ac:dyDescent="0.2">
      <c r="A787" s="5">
        <v>786</v>
      </c>
      <c r="B787" s="5" t="s">
        <v>306</v>
      </c>
      <c r="C787" s="5" t="s">
        <v>351</v>
      </c>
      <c r="D787" s="10" t="s">
        <v>875</v>
      </c>
    </row>
    <row r="788" spans="1:4" x14ac:dyDescent="0.2">
      <c r="A788" s="5">
        <v>787</v>
      </c>
      <c r="B788" s="5" t="s">
        <v>306</v>
      </c>
      <c r="C788" s="5" t="s">
        <v>351</v>
      </c>
      <c r="D788" s="10" t="s">
        <v>876</v>
      </c>
    </row>
    <row r="789" spans="1:4" x14ac:dyDescent="0.2">
      <c r="A789" s="5">
        <v>788</v>
      </c>
      <c r="B789" s="5" t="s">
        <v>306</v>
      </c>
      <c r="C789" s="5" t="s">
        <v>351</v>
      </c>
      <c r="D789" s="10" t="s">
        <v>877</v>
      </c>
    </row>
    <row r="790" spans="1:4" x14ac:dyDescent="0.2">
      <c r="A790" s="5">
        <v>789</v>
      </c>
      <c r="B790" s="5" t="s">
        <v>306</v>
      </c>
      <c r="C790" s="5" t="s">
        <v>351</v>
      </c>
      <c r="D790" s="10" t="s">
        <v>878</v>
      </c>
    </row>
    <row r="791" spans="1:4" x14ac:dyDescent="0.2">
      <c r="A791" s="5">
        <v>790</v>
      </c>
      <c r="B791" s="5" t="s">
        <v>306</v>
      </c>
      <c r="C791" s="5" t="s">
        <v>351</v>
      </c>
      <c r="D791" s="10" t="s">
        <v>879</v>
      </c>
    </row>
    <row r="792" spans="1:4" x14ac:dyDescent="0.2">
      <c r="A792" s="5">
        <v>791</v>
      </c>
      <c r="B792" s="5" t="s">
        <v>306</v>
      </c>
      <c r="C792" s="5" t="s">
        <v>351</v>
      </c>
      <c r="D792" s="10" t="s">
        <v>880</v>
      </c>
    </row>
    <row r="793" spans="1:4" x14ac:dyDescent="0.2">
      <c r="A793" s="5">
        <v>792</v>
      </c>
      <c r="B793" s="5" t="s">
        <v>306</v>
      </c>
      <c r="C793" s="5" t="s">
        <v>351</v>
      </c>
      <c r="D793" s="10" t="s">
        <v>848</v>
      </c>
    </row>
    <row r="794" spans="1:4" x14ac:dyDescent="0.2">
      <c r="A794" s="5">
        <v>793</v>
      </c>
      <c r="B794" s="5" t="s">
        <v>306</v>
      </c>
      <c r="C794" s="5" t="s">
        <v>351</v>
      </c>
      <c r="D794" s="10" t="s">
        <v>881</v>
      </c>
    </row>
    <row r="795" spans="1:4" x14ac:dyDescent="0.2">
      <c r="A795" s="5">
        <v>794</v>
      </c>
      <c r="B795" s="5" t="s">
        <v>306</v>
      </c>
      <c r="C795" s="5" t="s">
        <v>351</v>
      </c>
      <c r="D795" s="10" t="s">
        <v>882</v>
      </c>
    </row>
    <row r="796" spans="1:4" x14ac:dyDescent="0.2">
      <c r="A796" s="5">
        <v>795</v>
      </c>
      <c r="B796" s="5" t="s">
        <v>306</v>
      </c>
      <c r="C796" s="5" t="s">
        <v>351</v>
      </c>
      <c r="D796" s="10" t="s">
        <v>883</v>
      </c>
    </row>
    <row r="797" spans="1:4" x14ac:dyDescent="0.2">
      <c r="A797" s="5">
        <v>796</v>
      </c>
      <c r="B797" s="5" t="s">
        <v>306</v>
      </c>
      <c r="C797" s="5" t="s">
        <v>351</v>
      </c>
      <c r="D797" s="10" t="s">
        <v>884</v>
      </c>
    </row>
    <row r="798" spans="1:4" x14ac:dyDescent="0.2">
      <c r="A798" s="5">
        <v>797</v>
      </c>
      <c r="B798" s="5" t="s">
        <v>306</v>
      </c>
      <c r="C798" s="5" t="s">
        <v>351</v>
      </c>
      <c r="D798" s="10" t="s">
        <v>885</v>
      </c>
    </row>
    <row r="799" spans="1:4" x14ac:dyDescent="0.2">
      <c r="A799" s="5">
        <v>798</v>
      </c>
      <c r="B799" s="5" t="s">
        <v>306</v>
      </c>
      <c r="C799" s="5" t="s">
        <v>351</v>
      </c>
      <c r="D799" s="10" t="s">
        <v>886</v>
      </c>
    </row>
    <row r="800" spans="1:4" x14ac:dyDescent="0.2">
      <c r="A800" s="5">
        <v>799</v>
      </c>
      <c r="B800" s="5" t="s">
        <v>306</v>
      </c>
      <c r="C800" s="5" t="s">
        <v>351</v>
      </c>
      <c r="D800" s="10" t="s">
        <v>887</v>
      </c>
    </row>
    <row r="801" spans="1:4" x14ac:dyDescent="0.2">
      <c r="A801" s="5">
        <v>800</v>
      </c>
      <c r="B801" s="5" t="s">
        <v>306</v>
      </c>
      <c r="C801" s="5" t="s">
        <v>888</v>
      </c>
      <c r="D801" s="10" t="s">
        <v>889</v>
      </c>
    </row>
    <row r="802" spans="1:4" x14ac:dyDescent="0.2">
      <c r="A802" s="5">
        <v>801</v>
      </c>
      <c r="B802" s="5" t="s">
        <v>306</v>
      </c>
      <c r="C802" s="5" t="s">
        <v>625</v>
      </c>
      <c r="D802" s="10" t="s">
        <v>890</v>
      </c>
    </row>
    <row r="803" spans="1:4" x14ac:dyDescent="0.2">
      <c r="A803" s="5">
        <v>802</v>
      </c>
      <c r="B803" s="5" t="s">
        <v>306</v>
      </c>
      <c r="C803" s="5" t="s">
        <v>625</v>
      </c>
      <c r="D803" s="10" t="s">
        <v>891</v>
      </c>
    </row>
    <row r="804" spans="1:4" x14ac:dyDescent="0.2">
      <c r="A804" s="5">
        <v>803</v>
      </c>
      <c r="B804" s="5" t="s">
        <v>306</v>
      </c>
      <c r="C804" s="5" t="s">
        <v>625</v>
      </c>
      <c r="D804" s="10" t="s">
        <v>892</v>
      </c>
    </row>
    <row r="805" spans="1:4" x14ac:dyDescent="0.2">
      <c r="A805" s="5">
        <v>804</v>
      </c>
      <c r="B805" s="5" t="s">
        <v>306</v>
      </c>
      <c r="C805" s="5" t="s">
        <v>306</v>
      </c>
      <c r="D805" s="10" t="s">
        <v>893</v>
      </c>
    </row>
    <row r="806" spans="1:4" x14ac:dyDescent="0.2">
      <c r="A806" s="5">
        <v>805</v>
      </c>
      <c r="B806" s="5" t="s">
        <v>306</v>
      </c>
      <c r="C806" s="5" t="s">
        <v>306</v>
      </c>
      <c r="D806" s="10" t="s">
        <v>894</v>
      </c>
    </row>
    <row r="807" spans="1:4" x14ac:dyDescent="0.2">
      <c r="A807" s="5">
        <v>806</v>
      </c>
      <c r="B807" s="5" t="s">
        <v>306</v>
      </c>
      <c r="C807" s="5" t="s">
        <v>397</v>
      </c>
      <c r="D807" s="10" t="s">
        <v>895</v>
      </c>
    </row>
    <row r="808" spans="1:4" x14ac:dyDescent="0.2">
      <c r="A808" s="5">
        <v>807</v>
      </c>
      <c r="B808" s="5" t="s">
        <v>306</v>
      </c>
      <c r="C808" s="5" t="s">
        <v>896</v>
      </c>
      <c r="D808" s="10" t="s">
        <v>897</v>
      </c>
    </row>
    <row r="809" spans="1:4" x14ac:dyDescent="0.2">
      <c r="A809" s="5">
        <v>808</v>
      </c>
      <c r="B809" s="5" t="s">
        <v>306</v>
      </c>
      <c r="C809" s="5" t="s">
        <v>625</v>
      </c>
      <c r="D809" s="10" t="s">
        <v>898</v>
      </c>
    </row>
    <row r="810" spans="1:4" x14ac:dyDescent="0.2">
      <c r="A810" s="5">
        <v>809</v>
      </c>
      <c r="B810" s="5" t="s">
        <v>306</v>
      </c>
      <c r="C810" s="5" t="s">
        <v>416</v>
      </c>
      <c r="D810" s="10" t="s">
        <v>899</v>
      </c>
    </row>
    <row r="811" spans="1:4" x14ac:dyDescent="0.2">
      <c r="A811" s="5">
        <v>810</v>
      </c>
      <c r="B811" s="5" t="s">
        <v>306</v>
      </c>
      <c r="C811" s="5" t="s">
        <v>416</v>
      </c>
      <c r="D811" s="10" t="s">
        <v>900</v>
      </c>
    </row>
    <row r="812" spans="1:4" x14ac:dyDescent="0.2">
      <c r="A812" s="5">
        <v>811</v>
      </c>
      <c r="B812" s="5" t="s">
        <v>306</v>
      </c>
      <c r="C812" s="5" t="s">
        <v>416</v>
      </c>
      <c r="D812" s="10" t="s">
        <v>901</v>
      </c>
    </row>
    <row r="813" spans="1:4" x14ac:dyDescent="0.2">
      <c r="A813" s="5">
        <v>812</v>
      </c>
      <c r="B813" s="5" t="s">
        <v>306</v>
      </c>
      <c r="C813" s="5" t="s">
        <v>416</v>
      </c>
      <c r="D813" s="10" t="s">
        <v>902</v>
      </c>
    </row>
    <row r="814" spans="1:4" x14ac:dyDescent="0.2">
      <c r="A814" s="5">
        <v>813</v>
      </c>
      <c r="B814" s="5" t="s">
        <v>306</v>
      </c>
      <c r="C814" s="5" t="s">
        <v>416</v>
      </c>
      <c r="D814" s="10" t="s">
        <v>903</v>
      </c>
    </row>
    <row r="815" spans="1:4" x14ac:dyDescent="0.2">
      <c r="A815" s="5">
        <v>814</v>
      </c>
      <c r="B815" s="5" t="s">
        <v>306</v>
      </c>
      <c r="C815" s="5" t="s">
        <v>416</v>
      </c>
      <c r="D815" s="10" t="s">
        <v>904</v>
      </c>
    </row>
    <row r="816" spans="1:4" x14ac:dyDescent="0.2">
      <c r="A816" s="5">
        <v>815</v>
      </c>
      <c r="B816" s="5" t="s">
        <v>306</v>
      </c>
      <c r="C816" s="5" t="s">
        <v>416</v>
      </c>
      <c r="D816" s="10" t="s">
        <v>905</v>
      </c>
    </row>
    <row r="817" spans="1:4" x14ac:dyDescent="0.2">
      <c r="A817" s="5">
        <v>816</v>
      </c>
      <c r="B817" s="5" t="s">
        <v>306</v>
      </c>
      <c r="C817" s="5" t="s">
        <v>906</v>
      </c>
      <c r="D817" s="10" t="s">
        <v>907</v>
      </c>
    </row>
    <row r="818" spans="1:4" x14ac:dyDescent="0.2">
      <c r="A818" s="5">
        <v>817</v>
      </c>
      <c r="B818" s="5" t="s">
        <v>306</v>
      </c>
      <c r="C818" s="5" t="s">
        <v>906</v>
      </c>
      <c r="D818" s="10" t="s">
        <v>908</v>
      </c>
    </row>
    <row r="819" spans="1:4" x14ac:dyDescent="0.2">
      <c r="A819" s="5">
        <v>818</v>
      </c>
      <c r="B819" s="5" t="s">
        <v>306</v>
      </c>
      <c r="C819" s="5" t="s">
        <v>351</v>
      </c>
      <c r="D819" s="10" t="s">
        <v>909</v>
      </c>
    </row>
    <row r="820" spans="1:4" x14ac:dyDescent="0.2">
      <c r="A820" s="5">
        <v>819</v>
      </c>
      <c r="B820" s="5" t="s">
        <v>306</v>
      </c>
      <c r="C820" s="5" t="s">
        <v>351</v>
      </c>
      <c r="D820" s="10" t="s">
        <v>910</v>
      </c>
    </row>
    <row r="821" spans="1:4" x14ac:dyDescent="0.2">
      <c r="A821" s="5">
        <v>820</v>
      </c>
      <c r="B821" s="5" t="s">
        <v>306</v>
      </c>
      <c r="C821" s="5" t="s">
        <v>351</v>
      </c>
      <c r="D821" s="10" t="s">
        <v>911</v>
      </c>
    </row>
    <row r="822" spans="1:4" x14ac:dyDescent="0.2">
      <c r="A822" s="5">
        <v>821</v>
      </c>
      <c r="B822" s="5" t="s">
        <v>306</v>
      </c>
      <c r="C822" s="5" t="s">
        <v>351</v>
      </c>
      <c r="D822" s="10" t="s">
        <v>912</v>
      </c>
    </row>
    <row r="823" spans="1:4" x14ac:dyDescent="0.2">
      <c r="A823" s="5">
        <v>822</v>
      </c>
      <c r="B823" s="5" t="s">
        <v>306</v>
      </c>
      <c r="C823" s="5" t="s">
        <v>351</v>
      </c>
      <c r="D823" s="10" t="s">
        <v>913</v>
      </c>
    </row>
    <row r="824" spans="1:4" x14ac:dyDescent="0.2">
      <c r="A824" s="5">
        <v>823</v>
      </c>
      <c r="B824" s="5" t="s">
        <v>306</v>
      </c>
      <c r="C824" s="5" t="s">
        <v>351</v>
      </c>
      <c r="D824" s="10" t="s">
        <v>914</v>
      </c>
    </row>
    <row r="825" spans="1:4" x14ac:dyDescent="0.2">
      <c r="A825" s="5">
        <v>824</v>
      </c>
      <c r="B825" s="5" t="s">
        <v>306</v>
      </c>
      <c r="C825" s="5" t="s">
        <v>363</v>
      </c>
      <c r="D825" s="10" t="s">
        <v>915</v>
      </c>
    </row>
    <row r="826" spans="1:4" x14ac:dyDescent="0.2">
      <c r="A826" s="5">
        <v>825</v>
      </c>
      <c r="B826" s="5" t="s">
        <v>306</v>
      </c>
      <c r="C826" s="5" t="s">
        <v>363</v>
      </c>
      <c r="D826" s="10" t="s">
        <v>916</v>
      </c>
    </row>
    <row r="827" spans="1:4" x14ac:dyDescent="0.2">
      <c r="A827" s="5">
        <v>826</v>
      </c>
      <c r="B827" s="5" t="s">
        <v>306</v>
      </c>
      <c r="C827" s="5" t="s">
        <v>363</v>
      </c>
      <c r="D827" s="10" t="s">
        <v>916</v>
      </c>
    </row>
    <row r="828" spans="1:4" x14ac:dyDescent="0.2">
      <c r="A828" s="5">
        <v>827</v>
      </c>
      <c r="B828" s="5" t="s">
        <v>306</v>
      </c>
      <c r="C828" s="5" t="s">
        <v>363</v>
      </c>
      <c r="D828" s="10" t="s">
        <v>917</v>
      </c>
    </row>
    <row r="829" spans="1:4" x14ac:dyDescent="0.2">
      <c r="A829" s="5">
        <v>828</v>
      </c>
      <c r="B829" s="5" t="s">
        <v>306</v>
      </c>
      <c r="C829" s="5" t="s">
        <v>363</v>
      </c>
      <c r="D829" s="10" t="s">
        <v>918</v>
      </c>
    </row>
    <row r="830" spans="1:4" x14ac:dyDescent="0.2">
      <c r="A830" s="5">
        <v>829</v>
      </c>
      <c r="B830" s="5" t="s">
        <v>306</v>
      </c>
      <c r="C830" s="5" t="s">
        <v>363</v>
      </c>
      <c r="D830" s="10" t="s">
        <v>919</v>
      </c>
    </row>
    <row r="831" spans="1:4" x14ac:dyDescent="0.2">
      <c r="A831" s="5">
        <v>830</v>
      </c>
      <c r="B831" s="5" t="s">
        <v>306</v>
      </c>
      <c r="C831" s="5" t="s">
        <v>363</v>
      </c>
      <c r="D831" s="10" t="s">
        <v>6483</v>
      </c>
    </row>
    <row r="832" spans="1:4" x14ac:dyDescent="0.2">
      <c r="A832" s="5">
        <v>831</v>
      </c>
      <c r="B832" s="5" t="s">
        <v>306</v>
      </c>
      <c r="C832" s="5" t="s">
        <v>416</v>
      </c>
      <c r="D832" s="10" t="s">
        <v>920</v>
      </c>
    </row>
    <row r="833" spans="1:4" x14ac:dyDescent="0.2">
      <c r="A833" s="5">
        <v>832</v>
      </c>
      <c r="B833" s="5" t="s">
        <v>306</v>
      </c>
      <c r="C833" s="5" t="s">
        <v>416</v>
      </c>
      <c r="D833" s="10" t="s">
        <v>921</v>
      </c>
    </row>
    <row r="834" spans="1:4" x14ac:dyDescent="0.2">
      <c r="A834" s="5">
        <v>833</v>
      </c>
      <c r="B834" s="5" t="s">
        <v>306</v>
      </c>
      <c r="C834" s="5" t="s">
        <v>416</v>
      </c>
      <c r="D834" s="10" t="s">
        <v>922</v>
      </c>
    </row>
    <row r="835" spans="1:4" x14ac:dyDescent="0.2">
      <c r="A835" s="5">
        <v>834</v>
      </c>
      <c r="B835" s="5" t="s">
        <v>306</v>
      </c>
      <c r="C835" s="5" t="s">
        <v>416</v>
      </c>
      <c r="D835" s="10" t="s">
        <v>923</v>
      </c>
    </row>
    <row r="836" spans="1:4" x14ac:dyDescent="0.2">
      <c r="A836" s="5">
        <v>835</v>
      </c>
      <c r="B836" s="5" t="s">
        <v>306</v>
      </c>
      <c r="C836" s="5" t="s">
        <v>416</v>
      </c>
      <c r="D836" s="10" t="s">
        <v>924</v>
      </c>
    </row>
    <row r="837" spans="1:4" x14ac:dyDescent="0.2">
      <c r="A837" s="5">
        <v>836</v>
      </c>
      <c r="B837" s="5" t="s">
        <v>306</v>
      </c>
      <c r="C837" s="5" t="s">
        <v>416</v>
      </c>
      <c r="D837" s="10" t="s">
        <v>925</v>
      </c>
    </row>
    <row r="838" spans="1:4" x14ac:dyDescent="0.2">
      <c r="A838" s="5">
        <v>837</v>
      </c>
      <c r="B838" s="5" t="s">
        <v>306</v>
      </c>
      <c r="C838" s="5" t="s">
        <v>416</v>
      </c>
      <c r="D838" s="10" t="s">
        <v>926</v>
      </c>
    </row>
    <row r="839" spans="1:4" x14ac:dyDescent="0.2">
      <c r="A839" s="5">
        <v>838</v>
      </c>
      <c r="B839" s="5" t="s">
        <v>306</v>
      </c>
      <c r="C839" s="5" t="s">
        <v>416</v>
      </c>
      <c r="D839" s="10" t="s">
        <v>927</v>
      </c>
    </row>
    <row r="840" spans="1:4" x14ac:dyDescent="0.2">
      <c r="A840" s="5">
        <v>839</v>
      </c>
      <c r="B840" s="5" t="s">
        <v>141</v>
      </c>
      <c r="C840" s="5" t="s">
        <v>928</v>
      </c>
      <c r="D840" s="10" t="s">
        <v>929</v>
      </c>
    </row>
    <row r="841" spans="1:4" x14ac:dyDescent="0.2">
      <c r="A841" s="5">
        <v>840</v>
      </c>
      <c r="B841" s="5" t="s">
        <v>141</v>
      </c>
      <c r="C841" s="5" t="s">
        <v>930</v>
      </c>
      <c r="D841" s="10" t="s">
        <v>931</v>
      </c>
    </row>
    <row r="842" spans="1:4" x14ac:dyDescent="0.2">
      <c r="A842" s="5">
        <v>841</v>
      </c>
      <c r="B842" s="5" t="s">
        <v>141</v>
      </c>
      <c r="C842" s="5" t="s">
        <v>930</v>
      </c>
      <c r="D842" s="10" t="s">
        <v>932</v>
      </c>
    </row>
    <row r="843" spans="1:4" x14ac:dyDescent="0.2">
      <c r="A843" s="5">
        <v>842</v>
      </c>
      <c r="B843" s="5" t="s">
        <v>141</v>
      </c>
      <c r="C843" s="5" t="s">
        <v>930</v>
      </c>
      <c r="D843" s="10" t="s">
        <v>933</v>
      </c>
    </row>
    <row r="844" spans="1:4" x14ac:dyDescent="0.2">
      <c r="A844" s="5">
        <v>843</v>
      </c>
      <c r="B844" s="5" t="s">
        <v>141</v>
      </c>
      <c r="C844" s="5" t="s">
        <v>930</v>
      </c>
      <c r="D844" s="10" t="s">
        <v>934</v>
      </c>
    </row>
    <row r="845" spans="1:4" x14ac:dyDescent="0.2">
      <c r="A845" s="5">
        <v>844</v>
      </c>
      <c r="B845" s="5" t="s">
        <v>141</v>
      </c>
      <c r="C845" s="5" t="s">
        <v>141</v>
      </c>
      <c r="D845" s="10" t="s">
        <v>935</v>
      </c>
    </row>
    <row r="846" spans="1:4" x14ac:dyDescent="0.2">
      <c r="A846" s="5">
        <v>845</v>
      </c>
      <c r="B846" s="5" t="s">
        <v>141</v>
      </c>
      <c r="C846" s="5" t="s">
        <v>141</v>
      </c>
      <c r="D846" s="10" t="s">
        <v>936</v>
      </c>
    </row>
    <row r="847" spans="1:4" x14ac:dyDescent="0.2">
      <c r="A847" s="5">
        <v>846</v>
      </c>
      <c r="B847" s="5" t="s">
        <v>141</v>
      </c>
      <c r="C847" s="5" t="s">
        <v>141</v>
      </c>
      <c r="D847" s="10" t="s">
        <v>937</v>
      </c>
    </row>
    <row r="848" spans="1:4" x14ac:dyDescent="0.2">
      <c r="A848" s="5">
        <v>847</v>
      </c>
      <c r="B848" s="5" t="s">
        <v>141</v>
      </c>
      <c r="C848" s="5" t="s">
        <v>141</v>
      </c>
      <c r="D848" s="10" t="s">
        <v>938</v>
      </c>
    </row>
    <row r="849" spans="1:4" x14ac:dyDescent="0.2">
      <c r="A849" s="5">
        <v>848</v>
      </c>
      <c r="B849" s="5" t="s">
        <v>141</v>
      </c>
      <c r="C849" s="5" t="s">
        <v>141</v>
      </c>
      <c r="D849" s="10" t="s">
        <v>939</v>
      </c>
    </row>
    <row r="850" spans="1:4" x14ac:dyDescent="0.2">
      <c r="A850" s="5">
        <v>849</v>
      </c>
      <c r="B850" s="5" t="s">
        <v>141</v>
      </c>
      <c r="C850" s="5" t="s">
        <v>141</v>
      </c>
      <c r="D850" s="10" t="s">
        <v>940</v>
      </c>
    </row>
    <row r="851" spans="1:4" x14ac:dyDescent="0.2">
      <c r="A851" s="5">
        <v>850</v>
      </c>
      <c r="B851" s="5" t="s">
        <v>141</v>
      </c>
      <c r="C851" s="5" t="s">
        <v>141</v>
      </c>
      <c r="D851" s="10" t="s">
        <v>941</v>
      </c>
    </row>
    <row r="852" spans="1:4" x14ac:dyDescent="0.2">
      <c r="A852" s="5">
        <v>851</v>
      </c>
      <c r="B852" s="5" t="s">
        <v>141</v>
      </c>
      <c r="C852" s="5" t="s">
        <v>242</v>
      </c>
      <c r="D852" s="10" t="s">
        <v>942</v>
      </c>
    </row>
    <row r="853" spans="1:4" x14ac:dyDescent="0.2">
      <c r="A853" s="5">
        <v>852</v>
      </c>
      <c r="B853" s="5" t="s">
        <v>141</v>
      </c>
      <c r="C853" s="5" t="s">
        <v>943</v>
      </c>
      <c r="D853" s="10" t="s">
        <v>944</v>
      </c>
    </row>
    <row r="854" spans="1:4" x14ac:dyDescent="0.2">
      <c r="A854" s="5">
        <v>853</v>
      </c>
      <c r="B854" s="5" t="s">
        <v>141</v>
      </c>
      <c r="C854" s="5" t="s">
        <v>945</v>
      </c>
      <c r="D854" s="10" t="s">
        <v>946</v>
      </c>
    </row>
    <row r="855" spans="1:4" x14ac:dyDescent="0.2">
      <c r="A855" s="5">
        <v>854</v>
      </c>
      <c r="B855" s="5" t="s">
        <v>141</v>
      </c>
      <c r="C855" s="7" t="s">
        <v>142</v>
      </c>
      <c r="D855" s="11" t="s">
        <v>947</v>
      </c>
    </row>
    <row r="856" spans="1:4" x14ac:dyDescent="0.2">
      <c r="A856" s="5">
        <v>855</v>
      </c>
      <c r="B856" s="5" t="s">
        <v>141</v>
      </c>
      <c r="C856" s="7" t="s">
        <v>142</v>
      </c>
      <c r="D856" s="11" t="s">
        <v>6484</v>
      </c>
    </row>
    <row r="857" spans="1:4" x14ac:dyDescent="0.2">
      <c r="A857" s="5">
        <v>856</v>
      </c>
      <c r="B857" s="5" t="s">
        <v>141</v>
      </c>
      <c r="C857" s="7" t="s">
        <v>144</v>
      </c>
      <c r="D857" s="11" t="s">
        <v>948</v>
      </c>
    </row>
    <row r="858" spans="1:4" x14ac:dyDescent="0.2">
      <c r="A858" s="5">
        <v>857</v>
      </c>
      <c r="B858" s="5" t="s">
        <v>141</v>
      </c>
      <c r="C858" s="7" t="s">
        <v>144</v>
      </c>
      <c r="D858" s="11" t="s">
        <v>949</v>
      </c>
    </row>
    <row r="859" spans="1:4" x14ac:dyDescent="0.2">
      <c r="A859" s="5">
        <v>858</v>
      </c>
      <c r="B859" s="5" t="s">
        <v>141</v>
      </c>
      <c r="C859" s="7" t="s">
        <v>144</v>
      </c>
      <c r="D859" s="11" t="s">
        <v>950</v>
      </c>
    </row>
    <row r="860" spans="1:4" x14ac:dyDescent="0.2">
      <c r="A860" s="5">
        <v>859</v>
      </c>
      <c r="B860" s="5" t="s">
        <v>141</v>
      </c>
      <c r="C860" s="7" t="s">
        <v>144</v>
      </c>
      <c r="D860" s="11" t="s">
        <v>951</v>
      </c>
    </row>
    <row r="861" spans="1:4" x14ac:dyDescent="0.2">
      <c r="A861" s="5">
        <v>860</v>
      </c>
      <c r="B861" s="5" t="s">
        <v>141</v>
      </c>
      <c r="C861" s="7" t="s">
        <v>144</v>
      </c>
      <c r="D861" s="11" t="s">
        <v>952</v>
      </c>
    </row>
    <row r="862" spans="1:4" x14ac:dyDescent="0.2">
      <c r="A862" s="5">
        <v>861</v>
      </c>
      <c r="B862" s="5" t="s">
        <v>141</v>
      </c>
      <c r="C862" s="7" t="s">
        <v>144</v>
      </c>
      <c r="D862" s="11" t="s">
        <v>953</v>
      </c>
    </row>
    <row r="863" spans="1:4" x14ac:dyDescent="0.2">
      <c r="A863" s="5">
        <v>862</v>
      </c>
      <c r="B863" s="5" t="s">
        <v>141</v>
      </c>
      <c r="C863" s="7" t="s">
        <v>144</v>
      </c>
      <c r="D863" s="11" t="s">
        <v>954</v>
      </c>
    </row>
    <row r="864" spans="1:4" x14ac:dyDescent="0.2">
      <c r="A864" s="5">
        <v>863</v>
      </c>
      <c r="B864" s="5" t="s">
        <v>141</v>
      </c>
      <c r="C864" s="7" t="s">
        <v>144</v>
      </c>
      <c r="D864" s="11" t="s">
        <v>955</v>
      </c>
    </row>
    <row r="865" spans="1:4" x14ac:dyDescent="0.2">
      <c r="A865" s="5">
        <v>864</v>
      </c>
      <c r="B865" s="5" t="s">
        <v>141</v>
      </c>
      <c r="C865" s="7" t="s">
        <v>144</v>
      </c>
      <c r="D865" s="11" t="s">
        <v>956</v>
      </c>
    </row>
    <row r="866" spans="1:4" x14ac:dyDescent="0.2">
      <c r="A866" s="5">
        <v>865</v>
      </c>
      <c r="B866" s="5" t="s">
        <v>141</v>
      </c>
      <c r="C866" s="7" t="s">
        <v>144</v>
      </c>
      <c r="D866" s="11" t="s">
        <v>957</v>
      </c>
    </row>
    <row r="867" spans="1:4" x14ac:dyDescent="0.2">
      <c r="A867" s="5">
        <v>866</v>
      </c>
      <c r="B867" s="5" t="s">
        <v>141</v>
      </c>
      <c r="C867" s="7" t="s">
        <v>144</v>
      </c>
      <c r="D867" s="11" t="s">
        <v>958</v>
      </c>
    </row>
    <row r="868" spans="1:4" x14ac:dyDescent="0.2">
      <c r="A868" s="5">
        <v>867</v>
      </c>
      <c r="B868" s="5" t="s">
        <v>141</v>
      </c>
      <c r="C868" s="7" t="s">
        <v>144</v>
      </c>
      <c r="D868" s="11" t="s">
        <v>959</v>
      </c>
    </row>
    <row r="869" spans="1:4" x14ac:dyDescent="0.2">
      <c r="A869" s="5">
        <v>868</v>
      </c>
      <c r="B869" s="5" t="s">
        <v>141</v>
      </c>
      <c r="C869" s="7" t="s">
        <v>144</v>
      </c>
      <c r="D869" s="11" t="s">
        <v>960</v>
      </c>
    </row>
    <row r="870" spans="1:4" x14ac:dyDescent="0.2">
      <c r="A870" s="5">
        <v>869</v>
      </c>
      <c r="B870" s="5" t="s">
        <v>141</v>
      </c>
      <c r="C870" s="7" t="s">
        <v>961</v>
      </c>
      <c r="D870" s="11" t="s">
        <v>6485</v>
      </c>
    </row>
    <row r="871" spans="1:4" x14ac:dyDescent="0.2">
      <c r="A871" s="5">
        <v>870</v>
      </c>
      <c r="B871" s="5" t="s">
        <v>141</v>
      </c>
      <c r="C871" s="7" t="s">
        <v>962</v>
      </c>
      <c r="D871" s="11" t="s">
        <v>963</v>
      </c>
    </row>
    <row r="872" spans="1:4" x14ac:dyDescent="0.2">
      <c r="A872" s="5">
        <v>871</v>
      </c>
      <c r="B872" s="5" t="s">
        <v>141</v>
      </c>
      <c r="C872" s="7" t="s">
        <v>183</v>
      </c>
      <c r="D872" s="11" t="s">
        <v>964</v>
      </c>
    </row>
    <row r="873" spans="1:4" x14ac:dyDescent="0.2">
      <c r="A873" s="5">
        <v>872</v>
      </c>
      <c r="B873" s="5" t="s">
        <v>141</v>
      </c>
      <c r="C873" s="7" t="s">
        <v>185</v>
      </c>
      <c r="D873" s="11" t="s">
        <v>965</v>
      </c>
    </row>
    <row r="874" spans="1:4" x14ac:dyDescent="0.2">
      <c r="A874" s="5">
        <v>873</v>
      </c>
      <c r="B874" s="5" t="s">
        <v>141</v>
      </c>
      <c r="C874" s="7" t="s">
        <v>185</v>
      </c>
      <c r="D874" s="11" t="s">
        <v>966</v>
      </c>
    </row>
    <row r="875" spans="1:4" x14ac:dyDescent="0.2">
      <c r="A875" s="5">
        <v>874</v>
      </c>
      <c r="B875" s="5" t="s">
        <v>141</v>
      </c>
      <c r="C875" s="7" t="s">
        <v>185</v>
      </c>
      <c r="D875" s="11" t="s">
        <v>967</v>
      </c>
    </row>
    <row r="876" spans="1:4" x14ac:dyDescent="0.2">
      <c r="A876" s="5">
        <v>875</v>
      </c>
      <c r="B876" s="5" t="s">
        <v>141</v>
      </c>
      <c r="C876" s="7" t="s">
        <v>185</v>
      </c>
      <c r="D876" s="11" t="s">
        <v>968</v>
      </c>
    </row>
    <row r="877" spans="1:4" x14ac:dyDescent="0.2">
      <c r="A877" s="5">
        <v>876</v>
      </c>
      <c r="B877" s="5" t="s">
        <v>141</v>
      </c>
      <c r="C877" s="7" t="s">
        <v>187</v>
      </c>
      <c r="D877" s="11" t="s">
        <v>969</v>
      </c>
    </row>
    <row r="878" spans="1:4" x14ac:dyDescent="0.2">
      <c r="A878" s="5">
        <v>877</v>
      </c>
      <c r="B878" s="5" t="s">
        <v>141</v>
      </c>
      <c r="C878" s="7" t="s">
        <v>970</v>
      </c>
      <c r="D878" s="11" t="s">
        <v>971</v>
      </c>
    </row>
    <row r="879" spans="1:4" x14ac:dyDescent="0.2">
      <c r="A879" s="5">
        <v>878</v>
      </c>
      <c r="B879" s="5" t="s">
        <v>141</v>
      </c>
      <c r="C879" s="7" t="s">
        <v>189</v>
      </c>
      <c r="D879" s="11" t="s">
        <v>972</v>
      </c>
    </row>
    <row r="880" spans="1:4" x14ac:dyDescent="0.2">
      <c r="A880" s="5">
        <v>879</v>
      </c>
      <c r="B880" s="5" t="s">
        <v>141</v>
      </c>
      <c r="C880" s="7" t="s">
        <v>189</v>
      </c>
      <c r="D880" s="11" t="s">
        <v>973</v>
      </c>
    </row>
    <row r="881" spans="1:4" x14ac:dyDescent="0.2">
      <c r="A881" s="5">
        <v>880</v>
      </c>
      <c r="B881" s="5" t="s">
        <v>141</v>
      </c>
      <c r="C881" s="7" t="s">
        <v>189</v>
      </c>
      <c r="D881" s="11" t="s">
        <v>974</v>
      </c>
    </row>
    <row r="882" spans="1:4" x14ac:dyDescent="0.2">
      <c r="A882" s="5">
        <v>881</v>
      </c>
      <c r="B882" s="5" t="s">
        <v>141</v>
      </c>
      <c r="C882" s="7" t="s">
        <v>189</v>
      </c>
      <c r="D882" s="11" t="s">
        <v>975</v>
      </c>
    </row>
    <row r="883" spans="1:4" x14ac:dyDescent="0.2">
      <c r="A883" s="5">
        <v>882</v>
      </c>
      <c r="B883" s="5" t="s">
        <v>141</v>
      </c>
      <c r="C883" s="7" t="s">
        <v>189</v>
      </c>
      <c r="D883" s="11" t="s">
        <v>976</v>
      </c>
    </row>
    <row r="884" spans="1:4" x14ac:dyDescent="0.2">
      <c r="A884" s="5">
        <v>883</v>
      </c>
      <c r="B884" s="5" t="s">
        <v>141</v>
      </c>
      <c r="C884" s="7" t="s">
        <v>189</v>
      </c>
      <c r="D884" s="11" t="s">
        <v>977</v>
      </c>
    </row>
    <row r="885" spans="1:4" x14ac:dyDescent="0.2">
      <c r="A885" s="5">
        <v>884</v>
      </c>
      <c r="B885" s="5" t="s">
        <v>141</v>
      </c>
      <c r="C885" s="7" t="s">
        <v>189</v>
      </c>
      <c r="D885" s="11" t="s">
        <v>978</v>
      </c>
    </row>
    <row r="886" spans="1:4" x14ac:dyDescent="0.2">
      <c r="A886" s="5">
        <v>885</v>
      </c>
      <c r="B886" s="5" t="s">
        <v>141</v>
      </c>
      <c r="C886" s="7" t="s">
        <v>189</v>
      </c>
      <c r="D886" s="11" t="s">
        <v>979</v>
      </c>
    </row>
    <row r="887" spans="1:4" x14ac:dyDescent="0.2">
      <c r="A887" s="5">
        <v>886</v>
      </c>
      <c r="B887" s="5" t="s">
        <v>141</v>
      </c>
      <c r="C887" s="7" t="s">
        <v>189</v>
      </c>
      <c r="D887" s="11" t="s">
        <v>980</v>
      </c>
    </row>
    <row r="888" spans="1:4" x14ac:dyDescent="0.2">
      <c r="A888" s="5">
        <v>887</v>
      </c>
      <c r="B888" s="5" t="s">
        <v>141</v>
      </c>
      <c r="C888" s="7" t="s">
        <v>189</v>
      </c>
      <c r="D888" s="11" t="s">
        <v>981</v>
      </c>
    </row>
    <row r="889" spans="1:4" x14ac:dyDescent="0.2">
      <c r="A889" s="5">
        <v>888</v>
      </c>
      <c r="B889" s="5" t="s">
        <v>141</v>
      </c>
      <c r="C889" s="7" t="s">
        <v>189</v>
      </c>
      <c r="D889" s="11" t="s">
        <v>982</v>
      </c>
    </row>
    <row r="890" spans="1:4" x14ac:dyDescent="0.2">
      <c r="A890" s="5">
        <v>889</v>
      </c>
      <c r="B890" s="5" t="s">
        <v>141</v>
      </c>
      <c r="C890" s="7" t="s">
        <v>189</v>
      </c>
      <c r="D890" s="11" t="s">
        <v>983</v>
      </c>
    </row>
    <row r="891" spans="1:4" x14ac:dyDescent="0.2">
      <c r="A891" s="5">
        <v>890</v>
      </c>
      <c r="B891" s="5" t="s">
        <v>141</v>
      </c>
      <c r="C891" s="7" t="s">
        <v>189</v>
      </c>
      <c r="D891" s="11" t="s">
        <v>984</v>
      </c>
    </row>
    <row r="892" spans="1:4" x14ac:dyDescent="0.2">
      <c r="A892" s="5">
        <v>891</v>
      </c>
      <c r="B892" s="5" t="s">
        <v>141</v>
      </c>
      <c r="C892" s="7" t="s">
        <v>189</v>
      </c>
      <c r="D892" s="11" t="s">
        <v>985</v>
      </c>
    </row>
    <row r="893" spans="1:4" x14ac:dyDescent="0.2">
      <c r="A893" s="5">
        <v>892</v>
      </c>
      <c r="B893" s="5" t="s">
        <v>141</v>
      </c>
      <c r="C893" s="7" t="s">
        <v>189</v>
      </c>
      <c r="D893" s="11" t="s">
        <v>986</v>
      </c>
    </row>
    <row r="894" spans="1:4" x14ac:dyDescent="0.2">
      <c r="A894" s="5">
        <v>893</v>
      </c>
      <c r="B894" s="5" t="s">
        <v>141</v>
      </c>
      <c r="C894" s="7" t="s">
        <v>189</v>
      </c>
      <c r="D894" s="11" t="s">
        <v>987</v>
      </c>
    </row>
    <row r="895" spans="1:4" x14ac:dyDescent="0.2">
      <c r="A895" s="5">
        <v>894</v>
      </c>
      <c r="B895" s="5" t="s">
        <v>141</v>
      </c>
      <c r="C895" s="7" t="s">
        <v>189</v>
      </c>
      <c r="D895" s="11" t="s">
        <v>988</v>
      </c>
    </row>
    <row r="896" spans="1:4" x14ac:dyDescent="0.2">
      <c r="A896" s="5">
        <v>895</v>
      </c>
      <c r="B896" s="5" t="s">
        <v>141</v>
      </c>
      <c r="C896" s="7" t="s">
        <v>189</v>
      </c>
      <c r="D896" s="11" t="s">
        <v>989</v>
      </c>
    </row>
    <row r="897" spans="1:4" x14ac:dyDescent="0.2">
      <c r="A897" s="5">
        <v>896</v>
      </c>
      <c r="B897" s="5" t="s">
        <v>141</v>
      </c>
      <c r="C897" s="7" t="s">
        <v>189</v>
      </c>
      <c r="D897" s="11" t="s">
        <v>990</v>
      </c>
    </row>
    <row r="898" spans="1:4" x14ac:dyDescent="0.2">
      <c r="A898" s="5">
        <v>897</v>
      </c>
      <c r="B898" s="5" t="s">
        <v>141</v>
      </c>
      <c r="C898" s="7" t="s">
        <v>189</v>
      </c>
      <c r="D898" s="11" t="s">
        <v>991</v>
      </c>
    </row>
    <row r="899" spans="1:4" x14ac:dyDescent="0.2">
      <c r="A899" s="5">
        <v>898</v>
      </c>
      <c r="B899" s="5" t="s">
        <v>141</v>
      </c>
      <c r="C899" s="7" t="s">
        <v>189</v>
      </c>
      <c r="D899" s="11" t="s">
        <v>992</v>
      </c>
    </row>
    <row r="900" spans="1:4" x14ac:dyDescent="0.2">
      <c r="A900" s="5">
        <v>899</v>
      </c>
      <c r="B900" s="5" t="s">
        <v>141</v>
      </c>
      <c r="C900" s="7" t="s">
        <v>189</v>
      </c>
      <c r="D900" s="11" t="s">
        <v>993</v>
      </c>
    </row>
    <row r="901" spans="1:4" x14ac:dyDescent="0.2">
      <c r="A901" s="5">
        <v>900</v>
      </c>
      <c r="B901" s="5" t="s">
        <v>141</v>
      </c>
      <c r="C901" s="7" t="s">
        <v>189</v>
      </c>
      <c r="D901" s="11" t="s">
        <v>994</v>
      </c>
    </row>
    <row r="902" spans="1:4" x14ac:dyDescent="0.2">
      <c r="A902" s="5">
        <v>901</v>
      </c>
      <c r="B902" s="5" t="s">
        <v>141</v>
      </c>
      <c r="C902" s="7" t="s">
        <v>189</v>
      </c>
      <c r="D902" s="11" t="s">
        <v>995</v>
      </c>
    </row>
    <row r="903" spans="1:4" x14ac:dyDescent="0.2">
      <c r="A903" s="5">
        <v>902</v>
      </c>
      <c r="B903" s="5" t="s">
        <v>141</v>
      </c>
      <c r="C903" s="7" t="s">
        <v>189</v>
      </c>
      <c r="D903" s="11" t="s">
        <v>996</v>
      </c>
    </row>
    <row r="904" spans="1:4" x14ac:dyDescent="0.2">
      <c r="A904" s="5">
        <v>903</v>
      </c>
      <c r="B904" s="5" t="s">
        <v>141</v>
      </c>
      <c r="C904" s="7" t="s">
        <v>189</v>
      </c>
      <c r="D904" s="11" t="s">
        <v>997</v>
      </c>
    </row>
    <row r="905" spans="1:4" x14ac:dyDescent="0.2">
      <c r="A905" s="5">
        <v>904</v>
      </c>
      <c r="B905" s="5" t="s">
        <v>141</v>
      </c>
      <c r="C905" s="7" t="s">
        <v>189</v>
      </c>
      <c r="D905" s="11" t="s">
        <v>998</v>
      </c>
    </row>
    <row r="906" spans="1:4" x14ac:dyDescent="0.2">
      <c r="A906" s="5">
        <v>905</v>
      </c>
      <c r="B906" s="5" t="s">
        <v>141</v>
      </c>
      <c r="C906" s="7" t="s">
        <v>189</v>
      </c>
      <c r="D906" s="11" t="s">
        <v>999</v>
      </c>
    </row>
    <row r="907" spans="1:4" x14ac:dyDescent="0.2">
      <c r="A907" s="5">
        <v>906</v>
      </c>
      <c r="B907" s="5" t="s">
        <v>141</v>
      </c>
      <c r="C907" s="7" t="s">
        <v>189</v>
      </c>
      <c r="D907" s="11" t="s">
        <v>1000</v>
      </c>
    </row>
    <row r="908" spans="1:4" x14ac:dyDescent="0.2">
      <c r="A908" s="5">
        <v>907</v>
      </c>
      <c r="B908" s="5" t="s">
        <v>141</v>
      </c>
      <c r="C908" s="7" t="s">
        <v>189</v>
      </c>
      <c r="D908" s="11" t="s">
        <v>1001</v>
      </c>
    </row>
    <row r="909" spans="1:4" x14ac:dyDescent="0.2">
      <c r="A909" s="5">
        <v>908</v>
      </c>
      <c r="B909" s="5" t="s">
        <v>141</v>
      </c>
      <c r="C909" s="7" t="s">
        <v>189</v>
      </c>
      <c r="D909" s="11" t="s">
        <v>1002</v>
      </c>
    </row>
    <row r="910" spans="1:4" x14ac:dyDescent="0.2">
      <c r="A910" s="5">
        <v>909</v>
      </c>
      <c r="B910" s="5" t="s">
        <v>141</v>
      </c>
      <c r="C910" s="7" t="s">
        <v>189</v>
      </c>
      <c r="D910" s="11" t="s">
        <v>1003</v>
      </c>
    </row>
    <row r="911" spans="1:4" x14ac:dyDescent="0.2">
      <c r="A911" s="5">
        <v>910</v>
      </c>
      <c r="B911" s="5" t="s">
        <v>141</v>
      </c>
      <c r="C911" s="7" t="s">
        <v>189</v>
      </c>
      <c r="D911" s="11" t="s">
        <v>1004</v>
      </c>
    </row>
    <row r="912" spans="1:4" x14ac:dyDescent="0.2">
      <c r="A912" s="5">
        <v>911</v>
      </c>
      <c r="B912" s="5" t="s">
        <v>141</v>
      </c>
      <c r="C912" s="7" t="s">
        <v>189</v>
      </c>
      <c r="D912" s="11" t="s">
        <v>1005</v>
      </c>
    </row>
    <row r="913" spans="1:4" x14ac:dyDescent="0.2">
      <c r="A913" s="5">
        <v>912</v>
      </c>
      <c r="B913" s="5" t="s">
        <v>141</v>
      </c>
      <c r="C913" s="7" t="s">
        <v>189</v>
      </c>
      <c r="D913" s="11" t="s">
        <v>1006</v>
      </c>
    </row>
    <row r="914" spans="1:4" x14ac:dyDescent="0.2">
      <c r="A914" s="5">
        <v>913</v>
      </c>
      <c r="B914" s="5" t="s">
        <v>141</v>
      </c>
      <c r="C914" s="7" t="s">
        <v>189</v>
      </c>
      <c r="D914" s="11" t="s">
        <v>1007</v>
      </c>
    </row>
    <row r="915" spans="1:4" x14ac:dyDescent="0.2">
      <c r="A915" s="5">
        <v>914</v>
      </c>
      <c r="B915" s="5" t="s">
        <v>141</v>
      </c>
      <c r="C915" s="7" t="s">
        <v>189</v>
      </c>
      <c r="D915" s="11" t="s">
        <v>1008</v>
      </c>
    </row>
    <row r="916" spans="1:4" x14ac:dyDescent="0.2">
      <c r="A916" s="5">
        <v>915</v>
      </c>
      <c r="B916" s="5" t="s">
        <v>141</v>
      </c>
      <c r="C916" s="7" t="s">
        <v>189</v>
      </c>
      <c r="D916" s="11" t="s">
        <v>1009</v>
      </c>
    </row>
    <row r="917" spans="1:4" x14ac:dyDescent="0.2">
      <c r="A917" s="5">
        <v>916</v>
      </c>
      <c r="B917" s="5" t="s">
        <v>141</v>
      </c>
      <c r="C917" s="7" t="s">
        <v>189</v>
      </c>
      <c r="D917" s="11" t="s">
        <v>1010</v>
      </c>
    </row>
    <row r="918" spans="1:4" x14ac:dyDescent="0.2">
      <c r="A918" s="5">
        <v>917</v>
      </c>
      <c r="B918" s="5" t="s">
        <v>141</v>
      </c>
      <c r="C918" s="7" t="s">
        <v>189</v>
      </c>
      <c r="D918" s="11" t="s">
        <v>1011</v>
      </c>
    </row>
    <row r="919" spans="1:4" x14ac:dyDescent="0.2">
      <c r="A919" s="5">
        <v>918</v>
      </c>
      <c r="B919" s="5" t="s">
        <v>141</v>
      </c>
      <c r="C919" s="7" t="s">
        <v>189</v>
      </c>
      <c r="D919" s="11" t="s">
        <v>1012</v>
      </c>
    </row>
    <row r="920" spans="1:4" x14ac:dyDescent="0.2">
      <c r="A920" s="5">
        <v>919</v>
      </c>
      <c r="B920" s="5" t="s">
        <v>141</v>
      </c>
      <c r="C920" s="7" t="s">
        <v>189</v>
      </c>
      <c r="D920" s="11" t="s">
        <v>1013</v>
      </c>
    </row>
    <row r="921" spans="1:4" x14ac:dyDescent="0.2">
      <c r="A921" s="5">
        <v>920</v>
      </c>
      <c r="B921" s="5" t="s">
        <v>141</v>
      </c>
      <c r="C921" s="7" t="s">
        <v>189</v>
      </c>
      <c r="D921" s="11" t="s">
        <v>1014</v>
      </c>
    </row>
    <row r="922" spans="1:4" x14ac:dyDescent="0.2">
      <c r="A922" s="5">
        <v>921</v>
      </c>
      <c r="B922" s="5" t="s">
        <v>141</v>
      </c>
      <c r="C922" s="7" t="s">
        <v>189</v>
      </c>
      <c r="D922" s="11" t="s">
        <v>1015</v>
      </c>
    </row>
    <row r="923" spans="1:4" x14ac:dyDescent="0.2">
      <c r="A923" s="5">
        <v>922</v>
      </c>
      <c r="B923" s="5" t="s">
        <v>141</v>
      </c>
      <c r="C923" s="7" t="s">
        <v>189</v>
      </c>
      <c r="D923" s="11" t="s">
        <v>1016</v>
      </c>
    </row>
    <row r="924" spans="1:4" x14ac:dyDescent="0.2">
      <c r="A924" s="5">
        <v>923</v>
      </c>
      <c r="B924" s="5" t="s">
        <v>141</v>
      </c>
      <c r="C924" s="7" t="s">
        <v>189</v>
      </c>
      <c r="D924" s="11" t="s">
        <v>1017</v>
      </c>
    </row>
    <row r="925" spans="1:4" x14ac:dyDescent="0.2">
      <c r="A925" s="5">
        <v>924</v>
      </c>
      <c r="B925" s="5" t="s">
        <v>141</v>
      </c>
      <c r="C925" s="7" t="s">
        <v>189</v>
      </c>
      <c r="D925" s="11" t="s">
        <v>1018</v>
      </c>
    </row>
    <row r="926" spans="1:4" x14ac:dyDescent="0.2">
      <c r="A926" s="5">
        <v>925</v>
      </c>
      <c r="B926" s="5" t="s">
        <v>141</v>
      </c>
      <c r="C926" s="7" t="s">
        <v>189</v>
      </c>
      <c r="D926" s="11" t="s">
        <v>1019</v>
      </c>
    </row>
    <row r="927" spans="1:4" x14ac:dyDescent="0.2">
      <c r="A927" s="5">
        <v>926</v>
      </c>
      <c r="B927" s="5" t="s">
        <v>141</v>
      </c>
      <c r="C927" s="7" t="s">
        <v>189</v>
      </c>
      <c r="D927" s="11" t="s">
        <v>1020</v>
      </c>
    </row>
    <row r="928" spans="1:4" x14ac:dyDescent="0.2">
      <c r="A928" s="5">
        <v>927</v>
      </c>
      <c r="B928" s="5" t="s">
        <v>141</v>
      </c>
      <c r="C928" s="7" t="s">
        <v>1021</v>
      </c>
      <c r="D928" s="11" t="s">
        <v>1022</v>
      </c>
    </row>
    <row r="929" spans="1:4" x14ac:dyDescent="0.2">
      <c r="A929" s="5">
        <v>928</v>
      </c>
      <c r="B929" s="5" t="s">
        <v>141</v>
      </c>
      <c r="C929" s="7" t="s">
        <v>1021</v>
      </c>
      <c r="D929" s="11" t="s">
        <v>1023</v>
      </c>
    </row>
    <row r="930" spans="1:4" x14ac:dyDescent="0.2">
      <c r="A930" s="5">
        <v>929</v>
      </c>
      <c r="B930" s="5" t="s">
        <v>141</v>
      </c>
      <c r="C930" s="7" t="s">
        <v>1024</v>
      </c>
      <c r="D930" s="11" t="s">
        <v>1025</v>
      </c>
    </row>
    <row r="931" spans="1:4" x14ac:dyDescent="0.2">
      <c r="A931" s="5">
        <v>930</v>
      </c>
      <c r="B931" s="5" t="s">
        <v>141</v>
      </c>
      <c r="C931" s="7" t="s">
        <v>208</v>
      </c>
      <c r="D931" s="11" t="s">
        <v>1025</v>
      </c>
    </row>
    <row r="932" spans="1:4" x14ac:dyDescent="0.2">
      <c r="A932" s="5">
        <v>931</v>
      </c>
      <c r="B932" s="5" t="s">
        <v>141</v>
      </c>
      <c r="C932" s="7" t="s">
        <v>1026</v>
      </c>
      <c r="D932" s="11" t="s">
        <v>1027</v>
      </c>
    </row>
    <row r="933" spans="1:4" x14ac:dyDescent="0.2">
      <c r="A933" s="5">
        <v>932</v>
      </c>
      <c r="B933" s="5" t="s">
        <v>141</v>
      </c>
      <c r="C933" s="7" t="s">
        <v>214</v>
      </c>
      <c r="D933" s="11" t="s">
        <v>1028</v>
      </c>
    </row>
    <row r="934" spans="1:4" x14ac:dyDescent="0.2">
      <c r="A934" s="5">
        <v>933</v>
      </c>
      <c r="B934" s="5" t="s">
        <v>141</v>
      </c>
      <c r="C934" s="7" t="s">
        <v>214</v>
      </c>
      <c r="D934" s="11" t="s">
        <v>1029</v>
      </c>
    </row>
    <row r="935" spans="1:4" x14ac:dyDescent="0.2">
      <c r="A935" s="5">
        <v>934</v>
      </c>
      <c r="B935" s="5" t="s">
        <v>141</v>
      </c>
      <c r="C935" s="7" t="s">
        <v>1030</v>
      </c>
      <c r="D935" s="11" t="s">
        <v>1031</v>
      </c>
    </row>
    <row r="936" spans="1:4" x14ac:dyDescent="0.2">
      <c r="A936" s="5">
        <v>935</v>
      </c>
      <c r="B936" s="5" t="s">
        <v>141</v>
      </c>
      <c r="C936" s="7" t="s">
        <v>1030</v>
      </c>
      <c r="D936" s="11" t="s">
        <v>1032</v>
      </c>
    </row>
    <row r="937" spans="1:4" x14ac:dyDescent="0.2">
      <c r="A937" s="5">
        <v>936</v>
      </c>
      <c r="B937" s="5" t="s">
        <v>141</v>
      </c>
      <c r="C937" s="7" t="s">
        <v>1033</v>
      </c>
      <c r="D937" s="11" t="s">
        <v>1025</v>
      </c>
    </row>
    <row r="938" spans="1:4" x14ac:dyDescent="0.2">
      <c r="A938" s="5">
        <v>937</v>
      </c>
      <c r="B938" s="5" t="s">
        <v>141</v>
      </c>
      <c r="C938" s="7" t="s">
        <v>216</v>
      </c>
      <c r="D938" s="11" t="s">
        <v>1034</v>
      </c>
    </row>
    <row r="939" spans="1:4" x14ac:dyDescent="0.2">
      <c r="A939" s="5">
        <v>938</v>
      </c>
      <c r="B939" s="5" t="s">
        <v>141</v>
      </c>
      <c r="C939" s="7" t="s">
        <v>216</v>
      </c>
      <c r="D939" s="11" t="s">
        <v>1035</v>
      </c>
    </row>
    <row r="940" spans="1:4" x14ac:dyDescent="0.2">
      <c r="A940" s="5">
        <v>939</v>
      </c>
      <c r="B940" s="5" t="s">
        <v>141</v>
      </c>
      <c r="C940" s="7" t="s">
        <v>216</v>
      </c>
      <c r="D940" s="11" t="s">
        <v>1036</v>
      </c>
    </row>
    <row r="941" spans="1:4" x14ac:dyDescent="0.2">
      <c r="A941" s="5">
        <v>940</v>
      </c>
      <c r="B941" s="5" t="s">
        <v>141</v>
      </c>
      <c r="C941" s="7" t="s">
        <v>216</v>
      </c>
      <c r="D941" s="11" t="s">
        <v>1037</v>
      </c>
    </row>
    <row r="942" spans="1:4" x14ac:dyDescent="0.2">
      <c r="A942" s="5">
        <v>941</v>
      </c>
      <c r="B942" s="5" t="s">
        <v>141</v>
      </c>
      <c r="C942" s="7" t="s">
        <v>216</v>
      </c>
      <c r="D942" s="11" t="s">
        <v>1038</v>
      </c>
    </row>
    <row r="943" spans="1:4" x14ac:dyDescent="0.2">
      <c r="A943" s="5">
        <v>942</v>
      </c>
      <c r="B943" s="5" t="s">
        <v>141</v>
      </c>
      <c r="C943" s="7" t="s">
        <v>216</v>
      </c>
      <c r="D943" s="11" t="s">
        <v>1039</v>
      </c>
    </row>
    <row r="944" spans="1:4" x14ac:dyDescent="0.2">
      <c r="A944" s="5">
        <v>943</v>
      </c>
      <c r="B944" s="5" t="s">
        <v>141</v>
      </c>
      <c r="C944" s="7" t="s">
        <v>216</v>
      </c>
      <c r="D944" s="11" t="s">
        <v>1040</v>
      </c>
    </row>
    <row r="945" spans="1:4" x14ac:dyDescent="0.2">
      <c r="A945" s="5">
        <v>944</v>
      </c>
      <c r="B945" s="5" t="s">
        <v>141</v>
      </c>
      <c r="C945" s="7" t="s">
        <v>1041</v>
      </c>
      <c r="D945" s="11" t="s">
        <v>1042</v>
      </c>
    </row>
    <row r="946" spans="1:4" x14ac:dyDescent="0.2">
      <c r="A946" s="5">
        <v>945</v>
      </c>
      <c r="B946" s="5" t="s">
        <v>141</v>
      </c>
      <c r="C946" s="7" t="s">
        <v>219</v>
      </c>
      <c r="D946" s="11" t="s">
        <v>1043</v>
      </c>
    </row>
    <row r="947" spans="1:4" x14ac:dyDescent="0.2">
      <c r="A947" s="5">
        <v>946</v>
      </c>
      <c r="B947" s="5" t="s">
        <v>141</v>
      </c>
      <c r="C947" s="7" t="s">
        <v>219</v>
      </c>
      <c r="D947" s="11" t="s">
        <v>1044</v>
      </c>
    </row>
    <row r="948" spans="1:4" x14ac:dyDescent="0.2">
      <c r="A948" s="5">
        <v>947</v>
      </c>
      <c r="B948" s="5" t="s">
        <v>141</v>
      </c>
      <c r="C948" s="7" t="s">
        <v>141</v>
      </c>
      <c r="D948" s="11" t="s">
        <v>1045</v>
      </c>
    </row>
    <row r="949" spans="1:4" x14ac:dyDescent="0.2">
      <c r="A949" s="5">
        <v>948</v>
      </c>
      <c r="B949" s="5" t="s">
        <v>141</v>
      </c>
      <c r="C949" s="7" t="s">
        <v>141</v>
      </c>
      <c r="D949" s="11" t="s">
        <v>1046</v>
      </c>
    </row>
    <row r="950" spans="1:4" x14ac:dyDescent="0.2">
      <c r="A950" s="5">
        <v>949</v>
      </c>
      <c r="B950" s="5" t="s">
        <v>141</v>
      </c>
      <c r="C950" s="7" t="s">
        <v>141</v>
      </c>
      <c r="D950" s="11" t="s">
        <v>1047</v>
      </c>
    </row>
    <row r="951" spans="1:4" x14ac:dyDescent="0.2">
      <c r="A951" s="5">
        <v>950</v>
      </c>
      <c r="B951" s="5" t="s">
        <v>141</v>
      </c>
      <c r="C951" s="7" t="s">
        <v>141</v>
      </c>
      <c r="D951" s="11" t="s">
        <v>1048</v>
      </c>
    </row>
    <row r="952" spans="1:4" x14ac:dyDescent="0.2">
      <c r="A952" s="5">
        <v>951</v>
      </c>
      <c r="B952" s="5" t="s">
        <v>141</v>
      </c>
      <c r="C952" s="7" t="s">
        <v>141</v>
      </c>
      <c r="D952" s="11" t="s">
        <v>1049</v>
      </c>
    </row>
    <row r="953" spans="1:4" x14ac:dyDescent="0.2">
      <c r="A953" s="5">
        <v>952</v>
      </c>
      <c r="B953" s="5" t="s">
        <v>141</v>
      </c>
      <c r="C953" s="7" t="s">
        <v>141</v>
      </c>
      <c r="D953" s="11" t="s">
        <v>1050</v>
      </c>
    </row>
    <row r="954" spans="1:4" x14ac:dyDescent="0.2">
      <c r="A954" s="5">
        <v>953</v>
      </c>
      <c r="B954" s="5" t="s">
        <v>141</v>
      </c>
      <c r="C954" s="7" t="s">
        <v>1051</v>
      </c>
      <c r="D954" s="11" t="s">
        <v>1052</v>
      </c>
    </row>
    <row r="955" spans="1:4" x14ac:dyDescent="0.2">
      <c r="A955" s="5">
        <v>954</v>
      </c>
      <c r="B955" s="5" t="s">
        <v>141</v>
      </c>
      <c r="C955" s="7" t="s">
        <v>1053</v>
      </c>
      <c r="D955" s="11" t="s">
        <v>1025</v>
      </c>
    </row>
    <row r="956" spans="1:4" x14ac:dyDescent="0.2">
      <c r="A956" s="5">
        <v>955</v>
      </c>
      <c r="B956" s="5" t="s">
        <v>141</v>
      </c>
      <c r="C956" s="7" t="s">
        <v>1054</v>
      </c>
      <c r="D956" s="11" t="s">
        <v>1055</v>
      </c>
    </row>
    <row r="957" spans="1:4" x14ac:dyDescent="0.2">
      <c r="A957" s="5">
        <v>956</v>
      </c>
      <c r="B957" s="5" t="s">
        <v>141</v>
      </c>
      <c r="C957" s="7" t="s">
        <v>1056</v>
      </c>
      <c r="D957" s="11" t="s">
        <v>1057</v>
      </c>
    </row>
    <row r="958" spans="1:4" x14ac:dyDescent="0.2">
      <c r="A958" s="5">
        <v>957</v>
      </c>
      <c r="B958" s="5" t="s">
        <v>141</v>
      </c>
      <c r="C958" s="7" t="s">
        <v>1056</v>
      </c>
      <c r="D958" s="11" t="s">
        <v>1058</v>
      </c>
    </row>
    <row r="959" spans="1:4" x14ac:dyDescent="0.2">
      <c r="A959" s="5">
        <v>958</v>
      </c>
      <c r="B959" s="5" t="s">
        <v>141</v>
      </c>
      <c r="C959" s="7" t="s">
        <v>1056</v>
      </c>
      <c r="D959" s="11" t="s">
        <v>6486</v>
      </c>
    </row>
    <row r="960" spans="1:4" x14ac:dyDescent="0.2">
      <c r="A960" s="5">
        <v>959</v>
      </c>
      <c r="B960" s="5" t="s">
        <v>141</v>
      </c>
      <c r="C960" s="7" t="s">
        <v>1056</v>
      </c>
      <c r="D960" s="11" t="s">
        <v>1059</v>
      </c>
    </row>
    <row r="961" spans="1:4" x14ac:dyDescent="0.2">
      <c r="A961" s="5">
        <v>960</v>
      </c>
      <c r="B961" s="5" t="s">
        <v>141</v>
      </c>
      <c r="C961" s="7" t="s">
        <v>1056</v>
      </c>
      <c r="D961" s="11" t="s">
        <v>1060</v>
      </c>
    </row>
    <row r="962" spans="1:4" x14ac:dyDescent="0.2">
      <c r="A962" s="5">
        <v>961</v>
      </c>
      <c r="B962" s="5" t="s">
        <v>141</v>
      </c>
      <c r="C962" s="7" t="s">
        <v>1056</v>
      </c>
      <c r="D962" s="11" t="s">
        <v>1061</v>
      </c>
    </row>
    <row r="963" spans="1:4" x14ac:dyDescent="0.2">
      <c r="A963" s="5">
        <v>962</v>
      </c>
      <c r="B963" s="5" t="s">
        <v>141</v>
      </c>
      <c r="C963" s="7" t="s">
        <v>1062</v>
      </c>
      <c r="D963" s="11" t="s">
        <v>1063</v>
      </c>
    </row>
    <row r="964" spans="1:4" x14ac:dyDescent="0.2">
      <c r="A964" s="5">
        <v>963</v>
      </c>
      <c r="B964" s="5" t="s">
        <v>141</v>
      </c>
      <c r="C964" s="7" t="s">
        <v>1062</v>
      </c>
      <c r="D964" s="11" t="s">
        <v>1064</v>
      </c>
    </row>
    <row r="965" spans="1:4" x14ac:dyDescent="0.2">
      <c r="A965" s="5">
        <v>964</v>
      </c>
      <c r="B965" s="5" t="s">
        <v>141</v>
      </c>
      <c r="C965" s="7" t="s">
        <v>1065</v>
      </c>
      <c r="D965" s="11" t="s">
        <v>1066</v>
      </c>
    </row>
    <row r="966" spans="1:4" x14ac:dyDescent="0.2">
      <c r="A966" s="5">
        <v>965</v>
      </c>
      <c r="B966" s="5" t="s">
        <v>141</v>
      </c>
      <c r="C966" s="7" t="s">
        <v>1067</v>
      </c>
      <c r="D966" s="11" t="s">
        <v>1068</v>
      </c>
    </row>
    <row r="967" spans="1:4" x14ac:dyDescent="0.2">
      <c r="A967" s="5">
        <v>966</v>
      </c>
      <c r="B967" s="5" t="s">
        <v>141</v>
      </c>
      <c r="C967" s="7" t="s">
        <v>1069</v>
      </c>
      <c r="D967" s="11" t="s">
        <v>1070</v>
      </c>
    </row>
    <row r="968" spans="1:4" x14ac:dyDescent="0.2">
      <c r="A968" s="5">
        <v>967</v>
      </c>
      <c r="B968" s="5" t="s">
        <v>141</v>
      </c>
      <c r="C968" s="7" t="s">
        <v>1071</v>
      </c>
      <c r="D968" s="11" t="s">
        <v>1072</v>
      </c>
    </row>
    <row r="969" spans="1:4" x14ac:dyDescent="0.2">
      <c r="A969" s="5">
        <v>968</v>
      </c>
      <c r="B969" s="5" t="s">
        <v>141</v>
      </c>
      <c r="C969" s="7" t="s">
        <v>226</v>
      </c>
      <c r="D969" s="11" t="s">
        <v>1073</v>
      </c>
    </row>
    <row r="970" spans="1:4" x14ac:dyDescent="0.2">
      <c r="A970" s="5">
        <v>969</v>
      </c>
      <c r="B970" s="5" t="s">
        <v>141</v>
      </c>
      <c r="C970" s="7" t="s">
        <v>226</v>
      </c>
      <c r="D970" s="11" t="s">
        <v>1074</v>
      </c>
    </row>
    <row r="971" spans="1:4" x14ac:dyDescent="0.2">
      <c r="A971" s="5">
        <v>970</v>
      </c>
      <c r="B971" s="5" t="s">
        <v>141</v>
      </c>
      <c r="C971" s="7" t="s">
        <v>1075</v>
      </c>
      <c r="D971" s="11" t="s">
        <v>1076</v>
      </c>
    </row>
    <row r="972" spans="1:4" x14ac:dyDescent="0.2">
      <c r="A972" s="5">
        <v>971</v>
      </c>
      <c r="B972" s="5" t="s">
        <v>141</v>
      </c>
      <c r="C972" s="7" t="s">
        <v>1075</v>
      </c>
      <c r="D972" s="11" t="s">
        <v>1077</v>
      </c>
    </row>
    <row r="973" spans="1:4" x14ac:dyDescent="0.2">
      <c r="A973" s="5">
        <v>972</v>
      </c>
      <c r="B973" s="5" t="s">
        <v>141</v>
      </c>
      <c r="C973" s="7" t="s">
        <v>242</v>
      </c>
      <c r="D973" s="11" t="s">
        <v>1078</v>
      </c>
    </row>
    <row r="974" spans="1:4" x14ac:dyDescent="0.2">
      <c r="A974" s="5">
        <v>973</v>
      </c>
      <c r="B974" s="5" t="s">
        <v>141</v>
      </c>
      <c r="C974" s="7" t="s">
        <v>242</v>
      </c>
      <c r="D974" s="11" t="s">
        <v>1079</v>
      </c>
    </row>
    <row r="975" spans="1:4" x14ac:dyDescent="0.2">
      <c r="A975" s="5">
        <v>974</v>
      </c>
      <c r="B975" s="5" t="s">
        <v>141</v>
      </c>
      <c r="C975" s="7" t="s">
        <v>242</v>
      </c>
      <c r="D975" s="11" t="s">
        <v>1080</v>
      </c>
    </row>
    <row r="976" spans="1:4" x14ac:dyDescent="0.2">
      <c r="A976" s="5">
        <v>975</v>
      </c>
      <c r="B976" s="5" t="s">
        <v>141</v>
      </c>
      <c r="C976" s="7" t="s">
        <v>242</v>
      </c>
      <c r="D976" s="11" t="s">
        <v>1081</v>
      </c>
    </row>
    <row r="977" spans="1:4" x14ac:dyDescent="0.2">
      <c r="A977" s="5">
        <v>976</v>
      </c>
      <c r="B977" s="5" t="s">
        <v>141</v>
      </c>
      <c r="C977" s="7" t="s">
        <v>1082</v>
      </c>
      <c r="D977" s="11" t="s">
        <v>1066</v>
      </c>
    </row>
    <row r="978" spans="1:4" x14ac:dyDescent="0.2">
      <c r="A978" s="5">
        <v>977</v>
      </c>
      <c r="B978" s="5" t="s">
        <v>141</v>
      </c>
      <c r="C978" s="7" t="s">
        <v>1082</v>
      </c>
      <c r="D978" s="11" t="s">
        <v>1083</v>
      </c>
    </row>
    <row r="979" spans="1:4" x14ac:dyDescent="0.2">
      <c r="A979" s="5">
        <v>978</v>
      </c>
      <c r="B979" s="5" t="s">
        <v>141</v>
      </c>
      <c r="C979" s="7" t="s">
        <v>1082</v>
      </c>
      <c r="D979" s="11" t="s">
        <v>1084</v>
      </c>
    </row>
    <row r="980" spans="1:4" x14ac:dyDescent="0.2">
      <c r="A980" s="5">
        <v>979</v>
      </c>
      <c r="B980" s="5" t="s">
        <v>141</v>
      </c>
      <c r="C980" s="7" t="s">
        <v>247</v>
      </c>
      <c r="D980" s="11" t="s">
        <v>1085</v>
      </c>
    </row>
    <row r="981" spans="1:4" x14ac:dyDescent="0.2">
      <c r="A981" s="5">
        <v>980</v>
      </c>
      <c r="B981" s="5" t="s">
        <v>141</v>
      </c>
      <c r="C981" s="7" t="s">
        <v>256</v>
      </c>
      <c r="D981" s="11" t="s">
        <v>1055</v>
      </c>
    </row>
    <row r="982" spans="1:4" x14ac:dyDescent="0.2">
      <c r="A982" s="5">
        <v>981</v>
      </c>
      <c r="B982" s="5" t="s">
        <v>141</v>
      </c>
      <c r="C982" s="7" t="s">
        <v>256</v>
      </c>
      <c r="D982" s="11" t="s">
        <v>1086</v>
      </c>
    </row>
    <row r="983" spans="1:4" x14ac:dyDescent="0.2">
      <c r="A983" s="5">
        <v>982</v>
      </c>
      <c r="B983" s="5" t="s">
        <v>141</v>
      </c>
      <c r="C983" s="7" t="s">
        <v>259</v>
      </c>
      <c r="D983" s="11" t="s">
        <v>1087</v>
      </c>
    </row>
    <row r="984" spans="1:4" x14ac:dyDescent="0.2">
      <c r="A984" s="5">
        <v>983</v>
      </c>
      <c r="B984" s="5" t="s">
        <v>141</v>
      </c>
      <c r="C984" s="7" t="s">
        <v>259</v>
      </c>
      <c r="D984" s="11" t="s">
        <v>1088</v>
      </c>
    </row>
    <row r="985" spans="1:4" x14ac:dyDescent="0.2">
      <c r="A985" s="5">
        <v>984</v>
      </c>
      <c r="B985" s="5" t="s">
        <v>141</v>
      </c>
      <c r="C985" s="7" t="s">
        <v>1089</v>
      </c>
      <c r="D985" s="11" t="s">
        <v>1090</v>
      </c>
    </row>
    <row r="986" spans="1:4" x14ac:dyDescent="0.2">
      <c r="A986" s="5">
        <v>985</v>
      </c>
      <c r="B986" s="5" t="s">
        <v>141</v>
      </c>
      <c r="C986" s="7" t="s">
        <v>1091</v>
      </c>
      <c r="D986" s="11" t="s">
        <v>1092</v>
      </c>
    </row>
    <row r="987" spans="1:4" x14ac:dyDescent="0.2">
      <c r="A987" s="5">
        <v>986</v>
      </c>
      <c r="B987" s="5" t="s">
        <v>141</v>
      </c>
      <c r="C987" s="7" t="s">
        <v>282</v>
      </c>
      <c r="D987" s="11" t="s">
        <v>1093</v>
      </c>
    </row>
    <row r="988" spans="1:4" x14ac:dyDescent="0.2">
      <c r="A988" s="5">
        <v>987</v>
      </c>
      <c r="B988" s="5" t="s">
        <v>141</v>
      </c>
      <c r="C988" s="7" t="s">
        <v>282</v>
      </c>
      <c r="D988" s="11" t="s">
        <v>1094</v>
      </c>
    </row>
    <row r="989" spans="1:4" x14ac:dyDescent="0.2">
      <c r="A989" s="5">
        <v>988</v>
      </c>
      <c r="B989" s="5" t="s">
        <v>141</v>
      </c>
      <c r="C989" s="7" t="s">
        <v>286</v>
      </c>
      <c r="D989" s="11" t="s">
        <v>1095</v>
      </c>
    </row>
    <row r="990" spans="1:4" x14ac:dyDescent="0.2">
      <c r="A990" s="5">
        <v>989</v>
      </c>
      <c r="B990" s="5" t="s">
        <v>141</v>
      </c>
      <c r="C990" s="7" t="s">
        <v>1096</v>
      </c>
      <c r="D990" s="11" t="s">
        <v>1097</v>
      </c>
    </row>
    <row r="991" spans="1:4" x14ac:dyDescent="0.2">
      <c r="A991" s="5">
        <v>990</v>
      </c>
      <c r="B991" s="5" t="s">
        <v>141</v>
      </c>
      <c r="C991" s="7" t="s">
        <v>1098</v>
      </c>
      <c r="D991" s="11" t="s">
        <v>1099</v>
      </c>
    </row>
    <row r="992" spans="1:4" x14ac:dyDescent="0.2">
      <c r="A992" s="5">
        <v>991</v>
      </c>
      <c r="B992" s="5" t="s">
        <v>141</v>
      </c>
      <c r="C992" s="7" t="s">
        <v>1100</v>
      </c>
      <c r="D992" s="11" t="s">
        <v>1101</v>
      </c>
    </row>
    <row r="993" spans="1:4" x14ac:dyDescent="0.2">
      <c r="A993" s="5">
        <v>992</v>
      </c>
      <c r="B993" s="5" t="s">
        <v>306</v>
      </c>
      <c r="C993" s="5" t="s">
        <v>623</v>
      </c>
      <c r="D993" s="10" t="s">
        <v>1102</v>
      </c>
    </row>
    <row r="994" spans="1:4" x14ac:dyDescent="0.2">
      <c r="A994" s="5">
        <v>993</v>
      </c>
      <c r="B994" s="5" t="s">
        <v>306</v>
      </c>
      <c r="C994" s="5" t="s">
        <v>564</v>
      </c>
      <c r="D994" s="10" t="s">
        <v>1103</v>
      </c>
    </row>
    <row r="995" spans="1:4" x14ac:dyDescent="0.2">
      <c r="A995" s="5">
        <v>994</v>
      </c>
      <c r="B995" s="5" t="s">
        <v>306</v>
      </c>
      <c r="C995" s="5" t="s">
        <v>564</v>
      </c>
      <c r="D995" s="10" t="s">
        <v>1104</v>
      </c>
    </row>
    <row r="996" spans="1:4" x14ac:dyDescent="0.2">
      <c r="A996" s="5">
        <v>995</v>
      </c>
      <c r="B996" s="5" t="s">
        <v>306</v>
      </c>
      <c r="C996" s="5" t="s">
        <v>564</v>
      </c>
      <c r="D996" s="10" t="s">
        <v>1105</v>
      </c>
    </row>
    <row r="997" spans="1:4" x14ac:dyDescent="0.2">
      <c r="A997" s="5">
        <v>996</v>
      </c>
      <c r="B997" s="5" t="s">
        <v>306</v>
      </c>
      <c r="C997" s="5" t="s">
        <v>564</v>
      </c>
      <c r="D997" s="10" t="s">
        <v>1106</v>
      </c>
    </row>
    <row r="998" spans="1:4" x14ac:dyDescent="0.2">
      <c r="A998" s="5">
        <v>997</v>
      </c>
      <c r="B998" s="5" t="s">
        <v>306</v>
      </c>
      <c r="C998" s="5" t="s">
        <v>416</v>
      </c>
      <c r="D998" s="10" t="s">
        <v>924</v>
      </c>
    </row>
    <row r="999" spans="1:4" x14ac:dyDescent="0.2">
      <c r="A999" s="5">
        <v>998</v>
      </c>
      <c r="B999" s="5" t="s">
        <v>306</v>
      </c>
      <c r="C999" s="5" t="s">
        <v>416</v>
      </c>
      <c r="D999" s="10" t="s">
        <v>1107</v>
      </c>
    </row>
    <row r="1000" spans="1:4" x14ac:dyDescent="0.2">
      <c r="A1000" s="5">
        <v>999</v>
      </c>
      <c r="B1000" s="5" t="s">
        <v>306</v>
      </c>
      <c r="C1000" s="5" t="s">
        <v>416</v>
      </c>
      <c r="D1000" s="10" t="s">
        <v>1108</v>
      </c>
    </row>
    <row r="1001" spans="1:4" x14ac:dyDescent="0.2">
      <c r="A1001" s="5">
        <v>1000</v>
      </c>
      <c r="B1001" s="5" t="s">
        <v>306</v>
      </c>
      <c r="C1001" s="5" t="s">
        <v>416</v>
      </c>
      <c r="D1001" s="10" t="s">
        <v>1109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I2267"/>
  <sheetViews>
    <sheetView topLeftCell="E26" workbookViewId="0">
      <selection activeCell="F55" sqref="F55"/>
    </sheetView>
  </sheetViews>
  <sheetFormatPr defaultRowHeight="12.75" x14ac:dyDescent="0.2"/>
  <cols>
    <col min="1" max="1" width="6.7109375" style="2" bestFit="1" customWidth="1"/>
    <col min="2" max="2" width="63.7109375" style="2" bestFit="1" customWidth="1"/>
    <col min="3" max="3" width="29.42578125" style="2" bestFit="1" customWidth="1"/>
    <col min="4" max="4" width="74.85546875" style="2" bestFit="1" customWidth="1"/>
    <col min="5" max="5" width="30.5703125" style="2" bestFit="1" customWidth="1"/>
    <col min="6" max="6" width="92.42578125" style="2" bestFit="1" customWidth="1"/>
    <col min="7" max="7" width="9.7109375" style="2" bestFit="1" customWidth="1"/>
    <col min="8" max="8" width="71.7109375" style="2" bestFit="1" customWidth="1"/>
    <col min="9" max="9" width="38.28515625" style="2" bestFit="1" customWidth="1"/>
    <col min="10" max="16384" width="9.140625" style="2"/>
  </cols>
  <sheetData>
    <row r="1" spans="1:9" ht="13.5" x14ac:dyDescent="0.2">
      <c r="A1" s="16" t="s">
        <v>1110</v>
      </c>
      <c r="B1" s="17" t="s">
        <v>1111</v>
      </c>
      <c r="C1" s="17" t="s">
        <v>1112</v>
      </c>
      <c r="D1" s="17" t="s">
        <v>4086</v>
      </c>
      <c r="E1" s="17" t="s">
        <v>1113</v>
      </c>
      <c r="F1" s="17" t="s">
        <v>1114</v>
      </c>
      <c r="G1" s="13" t="s">
        <v>1115</v>
      </c>
      <c r="H1" s="2" t="s">
        <v>4086</v>
      </c>
      <c r="I1" s="2" t="s">
        <v>4086</v>
      </c>
    </row>
    <row r="2" spans="1:9" ht="14.25" x14ac:dyDescent="0.2">
      <c r="A2" s="13">
        <v>1</v>
      </c>
      <c r="B2" s="18" t="s">
        <v>1116</v>
      </c>
      <c r="C2" s="15" t="s">
        <v>1117</v>
      </c>
      <c r="D2" s="15" t="s">
        <v>4087</v>
      </c>
      <c r="E2" s="15" t="s">
        <v>1118</v>
      </c>
      <c r="F2" s="15" t="s">
        <v>1119</v>
      </c>
      <c r="G2" s="13">
        <v>14</v>
      </c>
      <c r="H2" s="2" t="s">
        <v>4087</v>
      </c>
      <c r="I2" s="2" t="str">
        <f>H2</f>
        <v>Grotta di Putignano (Grotta del Trullo)</v>
      </c>
    </row>
    <row r="3" spans="1:9" ht="14.25" x14ac:dyDescent="0.2">
      <c r="A3" s="13">
        <v>2</v>
      </c>
      <c r="B3" s="18" t="s">
        <v>1120</v>
      </c>
      <c r="C3" s="15" t="s">
        <v>1121</v>
      </c>
      <c r="D3" s="15" t="s">
        <v>4088</v>
      </c>
      <c r="E3" s="15" t="s">
        <v>1118</v>
      </c>
      <c r="F3" s="15" t="s">
        <v>1122</v>
      </c>
      <c r="G3" s="13">
        <v>14</v>
      </c>
      <c r="H3" s="2" t="s">
        <v>4088</v>
      </c>
      <c r="I3" s="2" t="str">
        <f t="shared" ref="I3:I23" si="0">H3</f>
        <v>Grave di  Mariannina</v>
      </c>
    </row>
    <row r="4" spans="1:9" ht="14.25" x14ac:dyDescent="0.2">
      <c r="A4" s="19">
        <v>3</v>
      </c>
      <c r="B4" s="18" t="s">
        <v>1123</v>
      </c>
      <c r="C4" s="15" t="s">
        <v>1124</v>
      </c>
      <c r="D4" s="15" t="s">
        <v>4089</v>
      </c>
      <c r="E4" s="15" t="s">
        <v>1118</v>
      </c>
      <c r="F4" s="15" t="s">
        <v>1125</v>
      </c>
      <c r="G4" s="13">
        <v>14</v>
      </c>
      <c r="H4" s="2" t="s">
        <v>4089</v>
      </c>
      <c r="I4" s="2" t="str">
        <f t="shared" si="0"/>
        <v>Grotta San Biagio (Boschetto) (Mass. San Biagio)</v>
      </c>
    </row>
    <row r="5" spans="1:9" ht="14.25" x14ac:dyDescent="0.2">
      <c r="A5" s="13">
        <v>4</v>
      </c>
      <c r="B5" s="18" t="s">
        <v>1126</v>
      </c>
      <c r="C5" s="15" t="s">
        <v>1124</v>
      </c>
      <c r="D5" s="15" t="s">
        <v>4090</v>
      </c>
      <c r="E5" s="15" t="s">
        <v>1118</v>
      </c>
      <c r="F5" s="15" t="s">
        <v>1127</v>
      </c>
      <c r="G5" s="13">
        <v>14</v>
      </c>
      <c r="H5" s="2" t="s">
        <v>4090</v>
      </c>
      <c r="I5" s="2" t="str">
        <f t="shared" si="0"/>
        <v>Grotta San Michele a Monte Laureto</v>
      </c>
    </row>
    <row r="6" spans="1:9" ht="14.25" x14ac:dyDescent="0.2">
      <c r="A6" s="13">
        <v>5</v>
      </c>
      <c r="B6" s="18" t="s">
        <v>1128</v>
      </c>
      <c r="C6" s="15" t="s">
        <v>1129</v>
      </c>
      <c r="D6" s="15" t="s">
        <v>4091</v>
      </c>
      <c r="E6" s="15" t="s">
        <v>1118</v>
      </c>
      <c r="F6" s="15" t="s">
        <v>1130</v>
      </c>
      <c r="G6" s="13">
        <v>14</v>
      </c>
      <c r="H6" s="2" t="s">
        <v>4091</v>
      </c>
      <c r="I6" s="2" t="str">
        <f t="shared" si="0"/>
        <v>Grotta della Madonna delle Grazie (Grotta Santa Maria delle Grazie)</v>
      </c>
    </row>
    <row r="7" spans="1:9" ht="14.25" x14ac:dyDescent="0.2">
      <c r="A7" s="13">
        <v>6</v>
      </c>
      <c r="B7" s="18" t="s">
        <v>1131</v>
      </c>
      <c r="C7" s="15" t="s">
        <v>1124</v>
      </c>
      <c r="D7" s="15" t="s">
        <v>4092</v>
      </c>
      <c r="E7" s="15" t="s">
        <v>1132</v>
      </c>
      <c r="F7" s="15" t="s">
        <v>1133</v>
      </c>
      <c r="G7" s="13">
        <v>14</v>
      </c>
      <c r="H7" s="2" t="s">
        <v>4092</v>
      </c>
      <c r="I7" s="2" t="str">
        <f t="shared" si="0"/>
        <v>Grotta Gemmabella</v>
      </c>
    </row>
    <row r="8" spans="1:9" ht="14.25" x14ac:dyDescent="0.2">
      <c r="A8" s="13">
        <v>7</v>
      </c>
      <c r="B8" s="18" t="s">
        <v>1134</v>
      </c>
      <c r="C8" s="15" t="s">
        <v>1135</v>
      </c>
      <c r="D8" s="15" t="s">
        <v>4093</v>
      </c>
      <c r="E8" s="15" t="s">
        <v>1136</v>
      </c>
      <c r="F8" s="15" t="s">
        <v>1137</v>
      </c>
      <c r="G8" s="13">
        <v>14</v>
      </c>
      <c r="H8" s="2" t="s">
        <v>4093</v>
      </c>
      <c r="I8" s="2" t="str">
        <f t="shared" si="0"/>
        <v>Grotta della  Iena di Castellana</v>
      </c>
    </row>
    <row r="9" spans="1:9" ht="14.25" x14ac:dyDescent="0.2">
      <c r="A9" s="13">
        <v>8</v>
      </c>
      <c r="B9" s="18" t="s">
        <v>1138</v>
      </c>
      <c r="C9" s="15" t="s">
        <v>1139</v>
      </c>
      <c r="D9" s="15" t="s">
        <v>4094</v>
      </c>
      <c r="E9" s="15" t="s">
        <v>1136</v>
      </c>
      <c r="F9" s="15" t="s">
        <v>1137</v>
      </c>
      <c r="G9" s="13">
        <v>3</v>
      </c>
      <c r="H9" s="2" t="s">
        <v>4094</v>
      </c>
      <c r="I9" s="2" t="str">
        <f t="shared" si="0"/>
        <v>Grotte di Castellana (La Grave) (Grave Civarola)</v>
      </c>
    </row>
    <row r="10" spans="1:9" ht="14.25" x14ac:dyDescent="0.2">
      <c r="A10" s="13">
        <v>9</v>
      </c>
      <c r="B10" s="18" t="s">
        <v>1140</v>
      </c>
      <c r="C10" s="15" t="s">
        <v>1141</v>
      </c>
      <c r="D10" s="15" t="s">
        <v>4095</v>
      </c>
      <c r="E10" s="15" t="s">
        <v>1118</v>
      </c>
      <c r="F10" s="15" t="s">
        <v>1142</v>
      </c>
      <c r="G10" s="13">
        <v>14</v>
      </c>
      <c r="H10" s="2" t="s">
        <v>4095</v>
      </c>
      <c r="I10" s="2" t="str">
        <f t="shared" si="0"/>
        <v>Grave Nicola Vinelli</v>
      </c>
    </row>
    <row r="11" spans="1:9" ht="14.25" x14ac:dyDescent="0.2">
      <c r="A11" s="13">
        <v>10</v>
      </c>
      <c r="B11" s="18" t="s">
        <v>1143</v>
      </c>
      <c r="C11" s="15" t="s">
        <v>1144</v>
      </c>
      <c r="D11" s="15" t="s">
        <v>4096</v>
      </c>
      <c r="E11" s="15" t="s">
        <v>1118</v>
      </c>
      <c r="F11" s="15" t="s">
        <v>1145</v>
      </c>
      <c r="G11" s="13">
        <v>14</v>
      </c>
      <c r="H11" s="2" t="s">
        <v>4096</v>
      </c>
      <c r="I11" s="2" t="str">
        <f t="shared" si="0"/>
        <v>Capovento sotto Cacciottoli</v>
      </c>
    </row>
    <row r="12" spans="1:9" ht="14.25" x14ac:dyDescent="0.2">
      <c r="A12" s="13">
        <v>11</v>
      </c>
      <c r="B12" s="18" t="s">
        <v>1146</v>
      </c>
      <c r="C12" s="15" t="s">
        <v>1141</v>
      </c>
      <c r="D12" s="15" t="s">
        <v>4097</v>
      </c>
      <c r="E12" s="15" t="s">
        <v>73</v>
      </c>
      <c r="F12" s="15" t="s">
        <v>1147</v>
      </c>
      <c r="G12" s="13">
        <v>3</v>
      </c>
      <c r="H12" s="2" t="s">
        <v>4097</v>
      </c>
      <c r="I12" s="2" t="str">
        <f t="shared" si="0"/>
        <v>Grave Gentile</v>
      </c>
    </row>
    <row r="13" spans="1:9" ht="14.25" x14ac:dyDescent="0.2">
      <c r="A13" s="13">
        <v>12</v>
      </c>
      <c r="B13" s="18" t="s">
        <v>1148</v>
      </c>
      <c r="C13" s="15" t="s">
        <v>1141</v>
      </c>
      <c r="D13" s="15" t="s">
        <v>4098</v>
      </c>
      <c r="E13" s="15" t="s">
        <v>1136</v>
      </c>
      <c r="F13" s="15" t="s">
        <v>1149</v>
      </c>
      <c r="G13" s="13">
        <v>3</v>
      </c>
      <c r="H13" s="2" t="s">
        <v>4098</v>
      </c>
      <c r="I13" s="2" t="str">
        <f t="shared" si="0"/>
        <v>Grave San Giacomo (San Jacopo)</v>
      </c>
    </row>
    <row r="14" spans="1:9" ht="14.25" x14ac:dyDescent="0.2">
      <c r="A14" s="13">
        <v>13</v>
      </c>
      <c r="B14" s="18" t="s">
        <v>1150</v>
      </c>
      <c r="C14" s="15" t="s">
        <v>1151</v>
      </c>
      <c r="D14" s="15" t="s">
        <v>4099</v>
      </c>
      <c r="E14" s="15" t="s">
        <v>1136</v>
      </c>
      <c r="F14" s="15" t="s">
        <v>1150</v>
      </c>
      <c r="G14" s="13">
        <v>3</v>
      </c>
      <c r="H14" s="2" t="s">
        <v>4099</v>
      </c>
      <c r="I14" s="2" t="str">
        <f t="shared" si="0"/>
        <v>Voragine La Cupa</v>
      </c>
    </row>
    <row r="15" spans="1:9" ht="14.25" x14ac:dyDescent="0.2">
      <c r="A15" s="13">
        <v>14</v>
      </c>
      <c r="B15" s="18" t="s">
        <v>1152</v>
      </c>
      <c r="C15" s="15" t="s">
        <v>1153</v>
      </c>
      <c r="D15" s="15" t="s">
        <v>4100</v>
      </c>
      <c r="E15" s="15" t="s">
        <v>1136</v>
      </c>
      <c r="F15" s="15" t="s">
        <v>1154</v>
      </c>
      <c r="G15" s="13">
        <v>3</v>
      </c>
      <c r="H15" s="2" t="s">
        <v>4100</v>
      </c>
      <c r="I15" s="2" t="str">
        <f t="shared" si="0"/>
        <v>Voragine del  Canalone</v>
      </c>
    </row>
    <row r="16" spans="1:9" ht="14.25" x14ac:dyDescent="0.2">
      <c r="A16" s="13">
        <v>15</v>
      </c>
      <c r="B16" s="18" t="s">
        <v>1155</v>
      </c>
      <c r="C16" s="15" t="s">
        <v>1156</v>
      </c>
      <c r="D16" s="15" t="s">
        <v>4101</v>
      </c>
      <c r="E16" s="15" t="s">
        <v>1136</v>
      </c>
      <c r="F16" s="15" t="s">
        <v>1157</v>
      </c>
      <c r="G16" s="13">
        <v>3</v>
      </c>
      <c r="H16" s="2" t="s">
        <v>4101</v>
      </c>
      <c r="I16" s="2" t="str">
        <f t="shared" si="0"/>
        <v xml:space="preserve">Inghiottitoio Le Gravinelle </v>
      </c>
    </row>
    <row r="17" spans="1:9" ht="14.25" x14ac:dyDescent="0.2">
      <c r="A17" s="13">
        <v>16</v>
      </c>
      <c r="B17" s="18" t="s">
        <v>1158</v>
      </c>
      <c r="C17" s="15" t="s">
        <v>1141</v>
      </c>
      <c r="D17" s="15" t="s">
        <v>4102</v>
      </c>
      <c r="E17" s="15" t="s">
        <v>36</v>
      </c>
      <c r="F17" s="15" t="s">
        <v>1159</v>
      </c>
      <c r="G17" s="13">
        <v>14</v>
      </c>
      <c r="H17" s="2" t="s">
        <v>4102</v>
      </c>
      <c r="I17" s="2" t="str">
        <f t="shared" si="0"/>
        <v>Grave Santa Lucia (Fornelle) (di Eradico)</v>
      </c>
    </row>
    <row r="18" spans="1:9" ht="14.25" x14ac:dyDescent="0.2">
      <c r="A18" s="13">
        <v>17</v>
      </c>
      <c r="B18" s="18" t="s">
        <v>1160</v>
      </c>
      <c r="C18" s="15" t="s">
        <v>1161</v>
      </c>
      <c r="D18" s="15" t="s">
        <v>4103</v>
      </c>
      <c r="E18" s="15" t="s">
        <v>1162</v>
      </c>
      <c r="F18" s="15" t="s">
        <v>1163</v>
      </c>
      <c r="G18" s="13">
        <v>3</v>
      </c>
      <c r="H18" s="2" t="s">
        <v>4103</v>
      </c>
      <c r="I18" s="2" t="str">
        <f t="shared" si="0"/>
        <v xml:space="preserve">Grave di Frassineto </v>
      </c>
    </row>
    <row r="19" spans="1:9" ht="14.25" x14ac:dyDescent="0.2">
      <c r="A19" s="13">
        <v>18</v>
      </c>
      <c r="B19" s="18" t="s">
        <v>1164</v>
      </c>
      <c r="C19" s="15" t="s">
        <v>1117</v>
      </c>
      <c r="D19" s="15" t="s">
        <v>4104</v>
      </c>
      <c r="E19" s="15" t="s">
        <v>1165</v>
      </c>
      <c r="F19" s="15" t="s">
        <v>1166</v>
      </c>
      <c r="G19" s="13">
        <v>1</v>
      </c>
      <c r="H19" s="2" t="s">
        <v>4104</v>
      </c>
      <c r="I19" s="2" t="str">
        <f t="shared" si="0"/>
        <v>Grotta di Cristo</v>
      </c>
    </row>
    <row r="20" spans="1:9" ht="14.25" x14ac:dyDescent="0.2">
      <c r="A20" s="13">
        <v>19</v>
      </c>
      <c r="B20" s="18" t="s">
        <v>1167</v>
      </c>
      <c r="C20" s="15" t="s">
        <v>1141</v>
      </c>
      <c r="D20" s="15" t="s">
        <v>4105</v>
      </c>
      <c r="E20" s="15" t="s">
        <v>69</v>
      </c>
      <c r="F20" s="15" t="s">
        <v>1137</v>
      </c>
      <c r="G20" s="13">
        <v>3</v>
      </c>
      <c r="H20" s="2" t="s">
        <v>4105</v>
      </c>
      <c r="I20" s="2" t="str">
        <f t="shared" si="0"/>
        <v>Grave Messa</v>
      </c>
    </row>
    <row r="21" spans="1:9" ht="14.25" x14ac:dyDescent="0.2">
      <c r="A21" s="13">
        <v>20</v>
      </c>
      <c r="B21" s="18" t="s">
        <v>1168</v>
      </c>
      <c r="C21" s="15" t="s">
        <v>1124</v>
      </c>
      <c r="D21" s="15" t="s">
        <v>4106</v>
      </c>
      <c r="E21" s="15" t="s">
        <v>69</v>
      </c>
      <c r="F21" s="15" t="s">
        <v>1169</v>
      </c>
      <c r="G21" s="13">
        <v>3</v>
      </c>
      <c r="H21" s="2" t="s">
        <v>4106</v>
      </c>
      <c r="I21" s="2" t="str">
        <f t="shared" si="0"/>
        <v>Grotta Masseria del Monte (Carbonelli)</v>
      </c>
    </row>
    <row r="22" spans="1:9" ht="14.25" x14ac:dyDescent="0.2">
      <c r="A22" s="13">
        <v>21</v>
      </c>
      <c r="B22" s="18" t="s">
        <v>1170</v>
      </c>
      <c r="C22" s="15" t="s">
        <v>1151</v>
      </c>
      <c r="D22" s="15" t="s">
        <v>4107</v>
      </c>
      <c r="E22" s="15" t="s">
        <v>717</v>
      </c>
      <c r="F22" s="15" t="s">
        <v>1171</v>
      </c>
      <c r="G22" s="13">
        <v>1</v>
      </c>
      <c r="H22" s="2" t="s">
        <v>4107</v>
      </c>
      <c r="I22" s="2" t="str">
        <f t="shared" si="0"/>
        <v>Voragine Il Cavone</v>
      </c>
    </row>
    <row r="23" spans="1:9" ht="14.25" x14ac:dyDescent="0.2">
      <c r="A23" s="13">
        <v>22</v>
      </c>
      <c r="B23" s="18" t="s">
        <v>1172</v>
      </c>
      <c r="C23" s="15" t="s">
        <v>1151</v>
      </c>
      <c r="D23" s="15" t="s">
        <v>4108</v>
      </c>
      <c r="E23" s="15" t="s">
        <v>717</v>
      </c>
      <c r="F23" s="15" t="s">
        <v>1171</v>
      </c>
      <c r="G23" s="13">
        <v>1</v>
      </c>
      <c r="H23" s="2" t="s">
        <v>4108</v>
      </c>
      <c r="I23" s="2" t="str">
        <f t="shared" si="0"/>
        <v>Voragine Il Cavoncello</v>
      </c>
    </row>
    <row r="24" spans="1:9" ht="14.25" x14ac:dyDescent="0.2">
      <c r="A24" s="13">
        <v>23</v>
      </c>
      <c r="B24" s="18" t="s">
        <v>6235</v>
      </c>
      <c r="C24" s="15"/>
      <c r="D24" s="15" t="s">
        <v>6235</v>
      </c>
      <c r="E24" s="15" t="s">
        <v>717</v>
      </c>
      <c r="F24" s="15" t="s">
        <v>1171</v>
      </c>
      <c r="G24" s="13">
        <v>1</v>
      </c>
      <c r="H24" s="2" t="s">
        <v>6236</v>
      </c>
      <c r="I24" s="2" t="str">
        <f>MID(H24,2,1000)</f>
        <v>Pozzo naturale presso voragine il Cavone</v>
      </c>
    </row>
    <row r="25" spans="1:9" ht="14.25" x14ac:dyDescent="0.2">
      <c r="A25" s="13">
        <v>24</v>
      </c>
      <c r="B25" s="18" t="s">
        <v>1173</v>
      </c>
      <c r="C25" s="15" t="s">
        <v>1174</v>
      </c>
      <c r="D25" s="15" t="s">
        <v>4109</v>
      </c>
      <c r="E25" s="15" t="s">
        <v>294</v>
      </c>
      <c r="F25" s="15" t="s">
        <v>1175</v>
      </c>
      <c r="G25" s="13">
        <v>1</v>
      </c>
      <c r="H25" s="2" t="s">
        <v>4109</v>
      </c>
      <c r="I25" s="2" t="str">
        <f t="shared" ref="I25:I88" si="1">H25</f>
        <v>Dolina  Gurio Lamanna (Gurlamanna)</v>
      </c>
    </row>
    <row r="26" spans="1:9" ht="14.25" x14ac:dyDescent="0.2">
      <c r="A26" s="13">
        <v>25</v>
      </c>
      <c r="B26" s="18" t="s">
        <v>294</v>
      </c>
      <c r="C26" s="15" t="s">
        <v>1176</v>
      </c>
      <c r="D26" s="15" t="s">
        <v>4110</v>
      </c>
      <c r="E26" s="15" t="s">
        <v>294</v>
      </c>
      <c r="F26" s="15" t="s">
        <v>1177</v>
      </c>
      <c r="G26" s="13">
        <v>1</v>
      </c>
      <c r="H26" s="2" t="s">
        <v>4110</v>
      </c>
      <c r="I26" s="2" t="str">
        <f t="shared" si="1"/>
        <v>Pulo di Altamura</v>
      </c>
    </row>
    <row r="27" spans="1:9" ht="14.25" x14ac:dyDescent="0.2">
      <c r="A27" s="13">
        <v>26</v>
      </c>
      <c r="B27" s="18" t="s">
        <v>1178</v>
      </c>
      <c r="C27" s="15" t="s">
        <v>1179</v>
      </c>
      <c r="D27" s="15" t="s">
        <v>4111</v>
      </c>
      <c r="E27" s="15" t="s">
        <v>1178</v>
      </c>
      <c r="F27" s="15" t="s">
        <v>1137</v>
      </c>
      <c r="G27" s="13">
        <v>12</v>
      </c>
      <c r="H27" s="2" t="s">
        <v>4111</v>
      </c>
      <c r="I27" s="2" t="str">
        <f t="shared" si="1"/>
        <v>Pulicchio di  Toritto</v>
      </c>
    </row>
    <row r="28" spans="1:9" ht="14.25" x14ac:dyDescent="0.2">
      <c r="A28" s="19">
        <v>27</v>
      </c>
      <c r="B28" s="18" t="s">
        <v>1180</v>
      </c>
      <c r="C28" s="15" t="s">
        <v>1176</v>
      </c>
      <c r="D28" s="15" t="s">
        <v>4112</v>
      </c>
      <c r="E28" s="15" t="s">
        <v>1181</v>
      </c>
      <c r="F28" s="15" t="s">
        <v>1182</v>
      </c>
      <c r="G28" s="13">
        <v>6</v>
      </c>
      <c r="H28" s="2" t="s">
        <v>4112</v>
      </c>
      <c r="I28" s="2" t="str">
        <f t="shared" si="1"/>
        <v xml:space="preserve">Pulo di Molfetta </v>
      </c>
    </row>
    <row r="29" spans="1:9" ht="14.25" x14ac:dyDescent="0.2">
      <c r="A29" s="19">
        <v>28</v>
      </c>
      <c r="B29" s="18" t="s">
        <v>1183</v>
      </c>
      <c r="C29" s="15" t="s">
        <v>1121</v>
      </c>
      <c r="D29" s="15" t="s">
        <v>4113</v>
      </c>
      <c r="E29" s="15" t="s">
        <v>73</v>
      </c>
      <c r="F29" s="15" t="s">
        <v>1137</v>
      </c>
      <c r="G29" s="13">
        <v>3</v>
      </c>
      <c r="H29" s="2" t="s">
        <v>4113</v>
      </c>
      <c r="I29" s="2" t="str">
        <f t="shared" si="1"/>
        <v xml:space="preserve">Grave di  Polignano </v>
      </c>
    </row>
    <row r="30" spans="1:9" ht="14.25" x14ac:dyDescent="0.2">
      <c r="A30" s="19">
        <v>29</v>
      </c>
      <c r="B30" s="18" t="s">
        <v>1184</v>
      </c>
      <c r="C30" s="15" t="s">
        <v>1129</v>
      </c>
      <c r="D30" s="15" t="s">
        <v>4114</v>
      </c>
      <c r="E30" s="15" t="s">
        <v>1185</v>
      </c>
      <c r="F30" s="15" t="s">
        <v>1186</v>
      </c>
      <c r="G30" s="13">
        <v>3</v>
      </c>
      <c r="H30" s="2" t="s">
        <v>4114</v>
      </c>
      <c r="I30" s="2" t="str">
        <f t="shared" si="1"/>
        <v>Grotta della Regina</v>
      </c>
    </row>
    <row r="31" spans="1:9" ht="14.25" x14ac:dyDescent="0.2">
      <c r="A31" s="13">
        <v>30</v>
      </c>
      <c r="B31" s="18" t="s">
        <v>1187</v>
      </c>
      <c r="C31" s="15" t="s">
        <v>1117</v>
      </c>
      <c r="D31" s="15" t="s">
        <v>4115</v>
      </c>
      <c r="E31" s="15" t="s">
        <v>1188</v>
      </c>
      <c r="F31" s="15" t="s">
        <v>1189</v>
      </c>
      <c r="G31" s="13">
        <v>12</v>
      </c>
      <c r="H31" s="2" t="s">
        <v>4115</v>
      </c>
      <c r="I31" s="2" t="str">
        <f t="shared" si="1"/>
        <v>Grotta di San Michele</v>
      </c>
    </row>
    <row r="32" spans="1:9" ht="14.25" x14ac:dyDescent="0.2">
      <c r="A32" s="13">
        <v>31</v>
      </c>
      <c r="B32" s="18" t="s">
        <v>1190</v>
      </c>
      <c r="C32" s="15" t="s">
        <v>1121</v>
      </c>
      <c r="D32" s="15" t="s">
        <v>4116</v>
      </c>
      <c r="E32" s="15" t="s">
        <v>34</v>
      </c>
      <c r="F32" s="15" t="s">
        <v>1191</v>
      </c>
      <c r="G32" s="13">
        <v>1</v>
      </c>
      <c r="H32" s="2" t="s">
        <v>4116</v>
      </c>
      <c r="I32" s="2" t="str">
        <f t="shared" si="1"/>
        <v>Grave di  Faraualla</v>
      </c>
    </row>
    <row r="33" spans="1:9" ht="14.25" x14ac:dyDescent="0.2">
      <c r="A33" s="13">
        <v>32</v>
      </c>
      <c r="B33" s="18" t="s">
        <v>1192</v>
      </c>
      <c r="C33" s="15" t="s">
        <v>1124</v>
      </c>
      <c r="D33" s="15" t="s">
        <v>4117</v>
      </c>
      <c r="E33" s="15" t="s">
        <v>294</v>
      </c>
      <c r="F33" s="15" t="s">
        <v>1193</v>
      </c>
      <c r="G33" s="13">
        <v>1</v>
      </c>
      <c r="H33" s="2" t="s">
        <v>4117</v>
      </c>
      <c r="I33" s="2" t="str">
        <f t="shared" si="1"/>
        <v>Grotta La Guangola (Grotta di Mezzoprete)</v>
      </c>
    </row>
    <row r="34" spans="1:9" ht="14.25" x14ac:dyDescent="0.2">
      <c r="A34" s="13">
        <v>33</v>
      </c>
      <c r="B34" s="18" t="s">
        <v>1194</v>
      </c>
      <c r="C34" s="15" t="s">
        <v>1195</v>
      </c>
      <c r="D34" s="15" t="s">
        <v>4118</v>
      </c>
      <c r="E34" s="15" t="s">
        <v>294</v>
      </c>
      <c r="F34" s="15" t="s">
        <v>1196</v>
      </c>
      <c r="G34" s="13">
        <v>1</v>
      </c>
      <c r="H34" s="2" t="s">
        <v>4118</v>
      </c>
      <c r="I34" s="2" t="str">
        <f t="shared" si="1"/>
        <v>Grotta  Torre dell’Esca (Torre di Lesco)</v>
      </c>
    </row>
    <row r="35" spans="1:9" ht="14.25" x14ac:dyDescent="0.2">
      <c r="A35" s="13">
        <v>34</v>
      </c>
      <c r="B35" s="18" t="s">
        <v>1197</v>
      </c>
      <c r="C35" s="15" t="s">
        <v>1129</v>
      </c>
      <c r="D35" s="15" t="s">
        <v>4119</v>
      </c>
      <c r="E35" s="15" t="s">
        <v>123</v>
      </c>
      <c r="F35" s="15" t="s">
        <v>1198</v>
      </c>
      <c r="G35" s="13">
        <v>12</v>
      </c>
      <c r="H35" s="2" t="s">
        <v>4119</v>
      </c>
      <c r="I35" s="2" t="str">
        <f t="shared" si="1"/>
        <v>Grotta della Madonna dei Miracoli</v>
      </c>
    </row>
    <row r="36" spans="1:9" ht="14.25" x14ac:dyDescent="0.2">
      <c r="A36" s="13">
        <v>35</v>
      </c>
      <c r="B36" s="18" t="s">
        <v>1199</v>
      </c>
      <c r="C36" s="15" t="s">
        <v>1200</v>
      </c>
      <c r="D36" s="15" t="s">
        <v>4120</v>
      </c>
      <c r="E36" s="15" t="s">
        <v>123</v>
      </c>
      <c r="F36" s="15" t="s">
        <v>1201</v>
      </c>
      <c r="G36" s="13">
        <v>12</v>
      </c>
      <c r="H36" s="2" t="s">
        <v>4120</v>
      </c>
      <c r="I36" s="2" t="str">
        <f t="shared" si="1"/>
        <v>Gurgo Ruotolo</v>
      </c>
    </row>
    <row r="37" spans="1:9" ht="14.25" x14ac:dyDescent="0.2">
      <c r="A37" s="13">
        <v>36</v>
      </c>
      <c r="B37" s="18" t="s">
        <v>1202</v>
      </c>
      <c r="C37" s="15" t="s">
        <v>1117</v>
      </c>
      <c r="D37" s="15" t="s">
        <v>4121</v>
      </c>
      <c r="E37" s="15" t="s">
        <v>1203</v>
      </c>
      <c r="F37" s="15" t="s">
        <v>1204</v>
      </c>
      <c r="G37" s="13">
        <v>12</v>
      </c>
      <c r="H37" s="2" t="s">
        <v>4121</v>
      </c>
      <c r="I37" s="2" t="str">
        <f t="shared" si="1"/>
        <v>Grotta di Santa Croce (Le Grotte)</v>
      </c>
    </row>
    <row r="38" spans="1:9" ht="14.25" x14ac:dyDescent="0.2">
      <c r="A38" s="13">
        <v>37</v>
      </c>
      <c r="B38" s="18" t="s">
        <v>1205</v>
      </c>
      <c r="C38" s="15" t="s">
        <v>1124</v>
      </c>
      <c r="D38" s="15" t="s">
        <v>4122</v>
      </c>
      <c r="E38" s="15" t="s">
        <v>1203</v>
      </c>
      <c r="F38" s="15" t="s">
        <v>1204</v>
      </c>
      <c r="G38" s="13">
        <v>12</v>
      </c>
      <c r="H38" s="2" t="s">
        <v>4122</v>
      </c>
      <c r="I38" s="2" t="str">
        <f t="shared" si="1"/>
        <v>Grotta Due Crocette (Grotta di Finestrino) (Grotta Consiglio)</v>
      </c>
    </row>
    <row r="39" spans="1:9" ht="14.25" x14ac:dyDescent="0.2">
      <c r="A39" s="13">
        <v>38</v>
      </c>
      <c r="B39" s="18" t="s">
        <v>1206</v>
      </c>
      <c r="C39" s="15" t="s">
        <v>1117</v>
      </c>
      <c r="D39" s="15" t="s">
        <v>4123</v>
      </c>
      <c r="E39" s="15" t="s">
        <v>1207</v>
      </c>
      <c r="F39" s="15" t="s">
        <v>1208</v>
      </c>
      <c r="G39" s="13">
        <v>1</v>
      </c>
      <c r="H39" s="2" t="s">
        <v>4123</v>
      </c>
      <c r="I39" s="2" t="str">
        <f t="shared" si="1"/>
        <v>Grotta di Cortomartino (Curtemartine)</v>
      </c>
    </row>
    <row r="40" spans="1:9" ht="14.25" x14ac:dyDescent="0.2">
      <c r="A40" s="13">
        <v>39</v>
      </c>
      <c r="B40" s="18" t="s">
        <v>1209</v>
      </c>
      <c r="C40" s="15" t="s">
        <v>1210</v>
      </c>
      <c r="D40" s="15" t="s">
        <v>4124</v>
      </c>
      <c r="E40" s="15" t="s">
        <v>1211</v>
      </c>
      <c r="F40" s="15" t="s">
        <v>1212</v>
      </c>
      <c r="G40" s="13">
        <v>1</v>
      </c>
      <c r="H40" s="2" t="s">
        <v>4124</v>
      </c>
      <c r="I40" s="2" t="str">
        <f t="shared" si="1"/>
        <v>Grave del  Bosco Comunale (Diavolo)</v>
      </c>
    </row>
    <row r="41" spans="1:9" ht="14.25" x14ac:dyDescent="0.2">
      <c r="A41" s="13">
        <v>40</v>
      </c>
      <c r="B41" s="18" t="s">
        <v>1213</v>
      </c>
      <c r="C41" s="15" t="s">
        <v>1121</v>
      </c>
      <c r="D41" s="15" t="s">
        <v>4125</v>
      </c>
      <c r="E41" s="15" t="s">
        <v>1165</v>
      </c>
      <c r="F41" s="15" t="s">
        <v>1137</v>
      </c>
      <c r="G41" s="13">
        <v>1</v>
      </c>
      <c r="H41" s="2" t="s">
        <v>4125</v>
      </c>
      <c r="I41" s="2" t="str">
        <f t="shared" si="1"/>
        <v>Grave di  Pasciuddo (Pasciullo) (Monaciucello)</v>
      </c>
    </row>
    <row r="42" spans="1:9" ht="14.25" x14ac:dyDescent="0.2">
      <c r="A42" s="13">
        <v>41</v>
      </c>
      <c r="B42" s="18" t="s">
        <v>1214</v>
      </c>
      <c r="C42" s="15" t="s">
        <v>1161</v>
      </c>
      <c r="D42" s="15" t="s">
        <v>4126</v>
      </c>
      <c r="E42" s="15" t="s">
        <v>829</v>
      </c>
      <c r="F42" s="15" t="s">
        <v>1215</v>
      </c>
      <c r="G42" s="13">
        <v>10</v>
      </c>
      <c r="H42" s="2" t="s">
        <v>4126</v>
      </c>
      <c r="I42" s="2" t="str">
        <f t="shared" si="1"/>
        <v>Grave di San Biagio (Pizzicucco)</v>
      </c>
    </row>
    <row r="43" spans="1:9" ht="14.25" x14ac:dyDescent="0.2">
      <c r="A43" s="13">
        <v>42</v>
      </c>
      <c r="B43" s="18" t="s">
        <v>1216</v>
      </c>
      <c r="C43" s="15" t="s">
        <v>1217</v>
      </c>
      <c r="D43" s="15" t="s">
        <v>4127</v>
      </c>
      <c r="E43" s="15" t="s">
        <v>829</v>
      </c>
      <c r="F43" s="15" t="s">
        <v>1218</v>
      </c>
      <c r="G43" s="13">
        <v>19</v>
      </c>
      <c r="H43" s="2" t="s">
        <v>4127</v>
      </c>
      <c r="I43" s="2" t="str">
        <f t="shared" si="1"/>
        <v>Grotta preistorica di Sant’Angelo (Caverna Preistorica di Ostuni)</v>
      </c>
    </row>
    <row r="44" spans="1:9" ht="14.25" x14ac:dyDescent="0.2">
      <c r="A44" s="13">
        <v>43</v>
      </c>
      <c r="B44" s="18" t="s">
        <v>1219</v>
      </c>
      <c r="C44" s="15" t="s">
        <v>1117</v>
      </c>
      <c r="D44" s="15" t="s">
        <v>4128</v>
      </c>
      <c r="E44" s="15" t="s">
        <v>351</v>
      </c>
      <c r="F44" s="15" t="s">
        <v>1219</v>
      </c>
      <c r="G44" s="13">
        <v>4</v>
      </c>
      <c r="H44" s="2" t="s">
        <v>4128</v>
      </c>
      <c r="I44" s="2" t="str">
        <f t="shared" si="1"/>
        <v>Grotta di Parco Tavolino</v>
      </c>
    </row>
    <row r="45" spans="1:9" ht="14.25" x14ac:dyDescent="0.2">
      <c r="A45" s="13">
        <v>44</v>
      </c>
      <c r="B45" s="18" t="s">
        <v>1220</v>
      </c>
      <c r="C45" s="15" t="s">
        <v>1221</v>
      </c>
      <c r="D45" s="15" t="s">
        <v>4129</v>
      </c>
      <c r="E45" s="15" t="s">
        <v>1222</v>
      </c>
      <c r="F45" s="15" t="s">
        <v>1223</v>
      </c>
      <c r="G45" s="13">
        <v>10</v>
      </c>
      <c r="H45" s="2" t="s">
        <v>4129</v>
      </c>
      <c r="I45" s="2" t="str">
        <f t="shared" si="1"/>
        <v>Grotta di  Monte Sannace</v>
      </c>
    </row>
    <row r="46" spans="1:9" ht="14.25" x14ac:dyDescent="0.2">
      <c r="A46" s="19">
        <v>45</v>
      </c>
      <c r="B46" s="18" t="s">
        <v>1224</v>
      </c>
      <c r="C46" s="15" t="s">
        <v>6237</v>
      </c>
      <c r="D46" s="15" t="s">
        <v>6238</v>
      </c>
      <c r="E46" s="15" t="s">
        <v>1222</v>
      </c>
      <c r="F46" s="15" t="s">
        <v>1225</v>
      </c>
      <c r="G46" s="13">
        <v>10</v>
      </c>
      <c r="H46" s="2" t="s">
        <v>6238</v>
      </c>
      <c r="I46" s="2" t="str">
        <f t="shared" si="1"/>
        <v>Grave  presso il Nuovo Lebbrosario (Grave di Murgia Vallata)</v>
      </c>
    </row>
    <row r="47" spans="1:9" ht="14.25" x14ac:dyDescent="0.2">
      <c r="A47" s="13">
        <v>46</v>
      </c>
      <c r="B47" s="18" t="s">
        <v>1226</v>
      </c>
      <c r="C47" s="15" t="s">
        <v>1117</v>
      </c>
      <c r="D47" s="15" t="s">
        <v>4130</v>
      </c>
      <c r="E47" s="15" t="s">
        <v>1178</v>
      </c>
      <c r="F47" s="15" t="s">
        <v>1226</v>
      </c>
      <c r="G47" s="13">
        <v>12</v>
      </c>
      <c r="H47" s="2" t="s">
        <v>4130</v>
      </c>
      <c r="I47" s="2" t="str">
        <f t="shared" si="1"/>
        <v>Grotta di San Martino</v>
      </c>
    </row>
    <row r="48" spans="1:9" ht="14.25" x14ac:dyDescent="0.2">
      <c r="A48" s="13">
        <v>47</v>
      </c>
      <c r="B48" s="18" t="s">
        <v>1227</v>
      </c>
      <c r="C48" s="15" t="s">
        <v>1228</v>
      </c>
      <c r="D48" s="15" t="s">
        <v>4131</v>
      </c>
      <c r="E48" s="15" t="s">
        <v>1136</v>
      </c>
      <c r="F48" s="15" t="s">
        <v>1229</v>
      </c>
      <c r="G48" s="13">
        <v>3</v>
      </c>
      <c r="H48" s="2" t="s">
        <v>4131</v>
      </c>
      <c r="I48" s="2" t="str">
        <f t="shared" si="1"/>
        <v>Grotta in Contrada Calcare</v>
      </c>
    </row>
    <row r="49" spans="1:9" ht="14.25" x14ac:dyDescent="0.2">
      <c r="A49" s="13">
        <v>48</v>
      </c>
      <c r="B49" s="18" t="s">
        <v>1230</v>
      </c>
      <c r="C49" s="15" t="s">
        <v>1231</v>
      </c>
      <c r="D49" s="15" t="s">
        <v>4132</v>
      </c>
      <c r="E49" s="15" t="s">
        <v>1203</v>
      </c>
      <c r="F49" s="15" t="s">
        <v>1232</v>
      </c>
      <c r="G49" s="13">
        <v>12</v>
      </c>
      <c r="H49" s="2" t="s">
        <v>4132</v>
      </c>
      <c r="I49" s="2" t="str">
        <f t="shared" si="1"/>
        <v>Buco delle Staffe (grotta del Gas) (Voragine Matina degli Staffi)</v>
      </c>
    </row>
    <row r="50" spans="1:9" ht="14.25" x14ac:dyDescent="0.2">
      <c r="A50" s="13">
        <v>49</v>
      </c>
      <c r="B50" s="18" t="s">
        <v>1233</v>
      </c>
      <c r="C50" s="15" t="s">
        <v>1234</v>
      </c>
      <c r="D50" s="15" t="s">
        <v>4133</v>
      </c>
      <c r="E50" s="15" t="s">
        <v>73</v>
      </c>
      <c r="F50" s="15" t="s">
        <v>1235</v>
      </c>
      <c r="G50" s="13">
        <v>22</v>
      </c>
      <c r="H50" s="2" t="s">
        <v>4133</v>
      </c>
      <c r="I50" s="2" t="str">
        <f t="shared" si="1"/>
        <v>Grotta del Guardiano</v>
      </c>
    </row>
    <row r="51" spans="1:9" ht="14.25" x14ac:dyDescent="0.2">
      <c r="A51" s="13">
        <v>50</v>
      </c>
      <c r="B51" s="18" t="s">
        <v>1236</v>
      </c>
      <c r="C51" s="15" t="s">
        <v>1237</v>
      </c>
      <c r="D51" s="15" t="s">
        <v>4134</v>
      </c>
      <c r="E51" s="15" t="s">
        <v>73</v>
      </c>
      <c r="F51" s="15" t="s">
        <v>1238</v>
      </c>
      <c r="G51" s="13">
        <v>22</v>
      </c>
      <c r="H51" s="2" t="s">
        <v>4134</v>
      </c>
      <c r="I51" s="2" t="str">
        <f t="shared" si="1"/>
        <v xml:space="preserve">Grotta dei Ladroni </v>
      </c>
    </row>
    <row r="52" spans="1:9" ht="14.25" x14ac:dyDescent="0.2">
      <c r="A52" s="13">
        <v>51</v>
      </c>
      <c r="B52" s="18" t="s">
        <v>1239</v>
      </c>
      <c r="C52" s="15" t="s">
        <v>1124</v>
      </c>
      <c r="D52" s="15" t="s">
        <v>4135</v>
      </c>
      <c r="E52" s="15" t="s">
        <v>73</v>
      </c>
      <c r="F52" s="15" t="s">
        <v>1240</v>
      </c>
      <c r="G52" s="13">
        <v>22</v>
      </c>
      <c r="H52" s="2" t="s">
        <v>4135</v>
      </c>
      <c r="I52" s="2" t="str">
        <f t="shared" si="1"/>
        <v>Grotta Episcopina</v>
      </c>
    </row>
    <row r="53" spans="1:9" ht="14.25" x14ac:dyDescent="0.2">
      <c r="A53" s="13">
        <v>52</v>
      </c>
      <c r="B53" s="18" t="s">
        <v>1241</v>
      </c>
      <c r="C53" s="15" t="s">
        <v>1242</v>
      </c>
      <c r="D53" s="15" t="s">
        <v>4136</v>
      </c>
      <c r="E53" s="15" t="s">
        <v>73</v>
      </c>
      <c r="F53" s="15" t="s">
        <v>1241</v>
      </c>
      <c r="G53" s="13">
        <v>22</v>
      </c>
      <c r="H53" s="2" t="s">
        <v>4136</v>
      </c>
      <c r="I53" s="2" t="str">
        <f t="shared" si="1"/>
        <v>Grotta in loc. Grottasgangia</v>
      </c>
    </row>
    <row r="54" spans="1:9" ht="14.25" x14ac:dyDescent="0.2">
      <c r="A54" s="13">
        <v>53</v>
      </c>
      <c r="B54" s="18" t="s">
        <v>1243</v>
      </c>
      <c r="C54" s="15" t="s">
        <v>1129</v>
      </c>
      <c r="D54" s="15" t="s">
        <v>4137</v>
      </c>
      <c r="E54" s="15" t="s">
        <v>73</v>
      </c>
      <c r="F54" s="15" t="s">
        <v>1243</v>
      </c>
      <c r="G54" s="13">
        <v>22</v>
      </c>
      <c r="H54" s="2" t="s">
        <v>4137</v>
      </c>
      <c r="I54" s="2" t="str">
        <f t="shared" si="1"/>
        <v>Grotta della Masseria Lamioni</v>
      </c>
    </row>
    <row r="55" spans="1:9" ht="14.25" x14ac:dyDescent="0.2">
      <c r="A55" s="13">
        <v>54</v>
      </c>
      <c r="B55" s="18" t="s">
        <v>1244</v>
      </c>
      <c r="C55" s="15" t="s">
        <v>1124</v>
      </c>
      <c r="D55" s="15" t="s">
        <v>4138</v>
      </c>
      <c r="E55" s="15" t="s">
        <v>73</v>
      </c>
      <c r="F55" s="15" t="s">
        <v>6487</v>
      </c>
      <c r="G55" s="13">
        <v>22</v>
      </c>
      <c r="H55" s="2" t="s">
        <v>4138</v>
      </c>
      <c r="I55" s="2" t="str">
        <f t="shared" si="1"/>
        <v>Grotta Cerosa</v>
      </c>
    </row>
    <row r="56" spans="1:9" ht="14.25" x14ac:dyDescent="0.2">
      <c r="A56" s="13">
        <v>55</v>
      </c>
      <c r="B56" s="18" t="s">
        <v>1245</v>
      </c>
      <c r="C56" s="15" t="s">
        <v>1117</v>
      </c>
      <c r="D56" s="15" t="s">
        <v>4139</v>
      </c>
      <c r="E56" s="15" t="s">
        <v>73</v>
      </c>
      <c r="F56" s="15" t="s">
        <v>1246</v>
      </c>
      <c r="G56" s="13">
        <v>22</v>
      </c>
      <c r="H56" s="2" t="s">
        <v>4139</v>
      </c>
      <c r="I56" s="2" t="str">
        <f t="shared" si="1"/>
        <v>Grotta di Sella (grotta di Stella)</v>
      </c>
    </row>
    <row r="57" spans="1:9" ht="14.25" x14ac:dyDescent="0.2">
      <c r="A57" s="13">
        <v>56</v>
      </c>
      <c r="B57" s="18" t="s">
        <v>1247</v>
      </c>
      <c r="C57" s="15" t="s">
        <v>1124</v>
      </c>
      <c r="D57" s="15" t="s">
        <v>4140</v>
      </c>
      <c r="E57" s="15" t="s">
        <v>73</v>
      </c>
      <c r="F57" s="15" t="s">
        <v>1246</v>
      </c>
      <c r="G57" s="13">
        <v>22</v>
      </c>
      <c r="H57" s="2" t="s">
        <v>4140</v>
      </c>
      <c r="I57" s="2" t="str">
        <f t="shared" si="1"/>
        <v>Grotta Cappella di Cristo</v>
      </c>
    </row>
    <row r="58" spans="1:9" ht="14.25" x14ac:dyDescent="0.2">
      <c r="A58" s="13">
        <v>57</v>
      </c>
      <c r="B58" s="18" t="s">
        <v>1248</v>
      </c>
      <c r="C58" s="15" t="s">
        <v>1117</v>
      </c>
      <c r="D58" s="15" t="s">
        <v>4141</v>
      </c>
      <c r="E58" s="15" t="s">
        <v>73</v>
      </c>
      <c r="F58" s="15" t="s">
        <v>1246</v>
      </c>
      <c r="G58" s="13">
        <v>22</v>
      </c>
      <c r="H58" s="2" t="s">
        <v>4141</v>
      </c>
      <c r="I58" s="2" t="str">
        <f t="shared" si="1"/>
        <v>Grotta di Pozzo Vivo 1</v>
      </c>
    </row>
    <row r="59" spans="1:9" ht="14.25" x14ac:dyDescent="0.2">
      <c r="A59" s="13">
        <v>58</v>
      </c>
      <c r="B59" s="18" t="s">
        <v>1249</v>
      </c>
      <c r="C59" s="15" t="s">
        <v>1221</v>
      </c>
      <c r="D59" s="15" t="s">
        <v>4142</v>
      </c>
      <c r="E59" s="15" t="s">
        <v>73</v>
      </c>
      <c r="F59" s="15" t="s">
        <v>1246</v>
      </c>
      <c r="G59" s="13">
        <v>22</v>
      </c>
      <c r="H59" s="2" t="s">
        <v>4142</v>
      </c>
      <c r="I59" s="2" t="str">
        <f t="shared" si="1"/>
        <v>Grotta di  Pozzo Vivo 2</v>
      </c>
    </row>
    <row r="60" spans="1:9" ht="14.25" x14ac:dyDescent="0.2">
      <c r="A60" s="13">
        <v>59</v>
      </c>
      <c r="B60" s="18" t="s">
        <v>1250</v>
      </c>
      <c r="C60" s="15" t="s">
        <v>1117</v>
      </c>
      <c r="D60" s="15" t="s">
        <v>4143</v>
      </c>
      <c r="E60" s="15" t="s">
        <v>73</v>
      </c>
      <c r="F60" s="15" t="s">
        <v>1246</v>
      </c>
      <c r="G60" s="13">
        <v>22</v>
      </c>
      <c r="H60" s="2" t="s">
        <v>4143</v>
      </c>
      <c r="I60" s="2" t="str">
        <f t="shared" si="1"/>
        <v>Grotta di Porticello</v>
      </c>
    </row>
    <row r="61" spans="1:9" ht="14.25" x14ac:dyDescent="0.2">
      <c r="A61" s="19">
        <v>60</v>
      </c>
      <c r="B61" s="18" t="s">
        <v>1251</v>
      </c>
      <c r="C61" s="15" t="s">
        <v>1252</v>
      </c>
      <c r="D61" s="15" t="s">
        <v>4144</v>
      </c>
      <c r="E61" s="15" t="s">
        <v>73</v>
      </c>
      <c r="F61" s="15" t="s">
        <v>1246</v>
      </c>
      <c r="G61" s="13">
        <v>22</v>
      </c>
      <c r="H61" s="2" t="s">
        <v>4144</v>
      </c>
      <c r="I61" s="2" t="str">
        <f t="shared" si="1"/>
        <v>Caverna dei Colombi</v>
      </c>
    </row>
    <row r="62" spans="1:9" ht="14.25" x14ac:dyDescent="0.2">
      <c r="A62" s="13">
        <v>61</v>
      </c>
      <c r="B62" s="18" t="s">
        <v>1253</v>
      </c>
      <c r="C62" s="15" t="s">
        <v>1129</v>
      </c>
      <c r="D62" s="15" t="s">
        <v>4145</v>
      </c>
      <c r="E62" s="15" t="s">
        <v>73</v>
      </c>
      <c r="F62" s="15" t="s">
        <v>1254</v>
      </c>
      <c r="G62" s="13">
        <v>22</v>
      </c>
      <c r="H62" s="2" t="s">
        <v>4145</v>
      </c>
      <c r="I62" s="2" t="str">
        <f t="shared" si="1"/>
        <v xml:space="preserve">Grotta della Colonna </v>
      </c>
    </row>
    <row r="63" spans="1:9" ht="14.25" x14ac:dyDescent="0.2">
      <c r="A63" s="19">
        <v>62</v>
      </c>
      <c r="B63" s="18" t="s">
        <v>1255</v>
      </c>
      <c r="C63" s="15" t="s">
        <v>1256</v>
      </c>
      <c r="D63" s="15" t="s">
        <v>4146</v>
      </c>
      <c r="E63" s="15" t="s">
        <v>73</v>
      </c>
      <c r="F63" s="15" t="s">
        <v>1257</v>
      </c>
      <c r="G63" s="13">
        <v>22</v>
      </c>
      <c r="H63" s="2" t="s">
        <v>4146</v>
      </c>
      <c r="I63" s="2" t="str">
        <f t="shared" si="1"/>
        <v xml:space="preserve">Grotta delle Monache </v>
      </c>
    </row>
    <row r="64" spans="1:9" ht="14.25" x14ac:dyDescent="0.2">
      <c r="A64" s="19">
        <v>63</v>
      </c>
      <c r="B64" s="18" t="s">
        <v>1258</v>
      </c>
      <c r="C64" s="15" t="s">
        <v>1195</v>
      </c>
      <c r="D64" s="15" t="s">
        <v>4147</v>
      </c>
      <c r="E64" s="15" t="s">
        <v>73</v>
      </c>
      <c r="F64" s="15" t="s">
        <v>1259</v>
      </c>
      <c r="G64" s="13">
        <v>22</v>
      </c>
      <c r="H64" s="2" t="s">
        <v>4147</v>
      </c>
      <c r="I64" s="2" t="str">
        <f t="shared" si="1"/>
        <v>Grotta  Ardito (grotta delle Caldaie)</v>
      </c>
    </row>
    <row r="65" spans="1:9" ht="14.25" x14ac:dyDescent="0.2">
      <c r="A65" s="19">
        <v>64</v>
      </c>
      <c r="B65" s="18" t="s">
        <v>1260</v>
      </c>
      <c r="C65" s="15" t="s">
        <v>1117</v>
      </c>
      <c r="D65" s="15" t="s">
        <v>4148</v>
      </c>
      <c r="E65" s="15" t="s">
        <v>73</v>
      </c>
      <c r="F65" s="15" t="s">
        <v>1257</v>
      </c>
      <c r="G65" s="13">
        <v>22</v>
      </c>
      <c r="H65" s="2" t="s">
        <v>4148</v>
      </c>
      <c r="I65" s="2" t="str">
        <f t="shared" si="1"/>
        <v>Grotta di Pietro e Paolo 1</v>
      </c>
    </row>
    <row r="66" spans="1:9" ht="14.25" x14ac:dyDescent="0.2">
      <c r="A66" s="19">
        <v>65</v>
      </c>
      <c r="B66" s="18" t="s">
        <v>1261</v>
      </c>
      <c r="C66" s="15" t="s">
        <v>1117</v>
      </c>
      <c r="D66" s="15" t="s">
        <v>4149</v>
      </c>
      <c r="E66" s="15" t="s">
        <v>73</v>
      </c>
      <c r="F66" s="15" t="s">
        <v>1257</v>
      </c>
      <c r="G66" s="13">
        <v>22</v>
      </c>
      <c r="H66" s="2" t="s">
        <v>4149</v>
      </c>
      <c r="I66" s="2" t="str">
        <f t="shared" si="1"/>
        <v>Grotta di Pietro e Paolo 2</v>
      </c>
    </row>
    <row r="67" spans="1:9" ht="14.25" x14ac:dyDescent="0.2">
      <c r="A67" s="19">
        <v>66</v>
      </c>
      <c r="B67" s="18" t="s">
        <v>1262</v>
      </c>
      <c r="C67" s="15" t="s">
        <v>1195</v>
      </c>
      <c r="D67" s="15" t="s">
        <v>4150</v>
      </c>
      <c r="E67" s="15" t="s">
        <v>73</v>
      </c>
      <c r="F67" s="15" t="s">
        <v>1259</v>
      </c>
      <c r="G67" s="13">
        <v>22</v>
      </c>
      <c r="H67" s="2" t="s">
        <v>4150</v>
      </c>
      <c r="I67" s="2" t="str">
        <f t="shared" si="1"/>
        <v>Grotta  Palazzese</v>
      </c>
    </row>
    <row r="68" spans="1:9" ht="14.25" x14ac:dyDescent="0.2">
      <c r="A68" s="19">
        <v>67</v>
      </c>
      <c r="B68" s="18" t="s">
        <v>1263</v>
      </c>
      <c r="C68" s="15" t="s">
        <v>1264</v>
      </c>
      <c r="D68" s="15" t="s">
        <v>4151</v>
      </c>
      <c r="E68" s="15" t="s">
        <v>73</v>
      </c>
      <c r="F68" s="15"/>
      <c r="G68" s="13">
        <v>22</v>
      </c>
      <c r="H68" s="2" t="s">
        <v>4151</v>
      </c>
      <c r="I68" s="2" t="str">
        <f t="shared" si="1"/>
        <v>Grotta dell’ Arcivescovado</v>
      </c>
    </row>
    <row r="69" spans="1:9" ht="14.25" x14ac:dyDescent="0.2">
      <c r="A69" s="13">
        <v>68</v>
      </c>
      <c r="B69" s="18" t="s">
        <v>1265</v>
      </c>
      <c r="C69" s="15" t="s">
        <v>1124</v>
      </c>
      <c r="D69" s="15" t="s">
        <v>4152</v>
      </c>
      <c r="E69" s="15" t="s">
        <v>73</v>
      </c>
      <c r="F69" s="15" t="s">
        <v>1266</v>
      </c>
      <c r="G69" s="13">
        <v>22</v>
      </c>
      <c r="H69" s="2" t="s">
        <v>4152</v>
      </c>
      <c r="I69" s="2" t="str">
        <f t="shared" si="1"/>
        <v>Grotta Azzurra</v>
      </c>
    </row>
    <row r="70" spans="1:9" ht="14.25" x14ac:dyDescent="0.2">
      <c r="A70" s="13">
        <v>69</v>
      </c>
      <c r="B70" s="18" t="s">
        <v>1267</v>
      </c>
      <c r="C70" s="15" t="s">
        <v>1268</v>
      </c>
      <c r="D70" s="15" t="s">
        <v>4153</v>
      </c>
      <c r="E70" s="15" t="s">
        <v>36</v>
      </c>
      <c r="F70" s="15" t="s">
        <v>1269</v>
      </c>
      <c r="G70" s="13">
        <v>22</v>
      </c>
      <c r="H70" s="2" t="s">
        <v>4153</v>
      </c>
      <c r="I70" s="2" t="str">
        <f t="shared" si="1"/>
        <v>Grotta la Pecorona</v>
      </c>
    </row>
    <row r="71" spans="1:9" ht="14.25" x14ac:dyDescent="0.2">
      <c r="A71" s="19">
        <v>70</v>
      </c>
      <c r="B71" s="18" t="s">
        <v>1270</v>
      </c>
      <c r="C71" s="15" t="s">
        <v>1129</v>
      </c>
      <c r="D71" s="15" t="s">
        <v>4154</v>
      </c>
      <c r="E71" s="15" t="s">
        <v>73</v>
      </c>
      <c r="F71" s="15"/>
      <c r="G71" s="13">
        <v>22</v>
      </c>
      <c r="H71" s="2" t="s">
        <v>4154</v>
      </c>
      <c r="I71" s="2" t="str">
        <f t="shared" si="1"/>
        <v xml:space="preserve">Grotta della Foca </v>
      </c>
    </row>
    <row r="72" spans="1:9" ht="14.25" x14ac:dyDescent="0.2">
      <c r="A72" s="19">
        <v>71</v>
      </c>
      <c r="B72" s="18" t="s">
        <v>1271</v>
      </c>
      <c r="C72" s="15" t="s">
        <v>1129</v>
      </c>
      <c r="D72" s="15" t="s">
        <v>2490</v>
      </c>
      <c r="E72" s="15" t="s">
        <v>73</v>
      </c>
      <c r="F72" s="15" t="s">
        <v>1272</v>
      </c>
      <c r="G72" s="13">
        <v>22</v>
      </c>
      <c r="H72" s="2" t="s">
        <v>2490</v>
      </c>
      <c r="I72" s="2" t="str">
        <f t="shared" si="1"/>
        <v>Grotta della Rondinella</v>
      </c>
    </row>
    <row r="73" spans="1:9" ht="14.25" x14ac:dyDescent="0.2">
      <c r="A73" s="13">
        <v>72</v>
      </c>
      <c r="B73" s="18" t="s">
        <v>1273</v>
      </c>
      <c r="C73" s="15" t="s">
        <v>1124</v>
      </c>
      <c r="D73" s="15" t="s">
        <v>4155</v>
      </c>
      <c r="E73" s="15" t="s">
        <v>73</v>
      </c>
      <c r="F73" s="15" t="s">
        <v>1274</v>
      </c>
      <c r="G73" s="13">
        <v>22</v>
      </c>
      <c r="H73" s="2" t="s">
        <v>4155</v>
      </c>
      <c r="I73" s="2" t="str">
        <f t="shared" si="1"/>
        <v>Grotta Stampagnata</v>
      </c>
    </row>
    <row r="74" spans="1:9" ht="14.25" x14ac:dyDescent="0.2">
      <c r="A74" s="13">
        <v>73</v>
      </c>
      <c r="B74" s="18" t="s">
        <v>1275</v>
      </c>
      <c r="C74" s="15" t="s">
        <v>1117</v>
      </c>
      <c r="D74" s="15" t="s">
        <v>4156</v>
      </c>
      <c r="E74" s="15" t="s">
        <v>73</v>
      </c>
      <c r="F74" s="15" t="s">
        <v>1274</v>
      </c>
      <c r="G74" s="13">
        <v>22</v>
      </c>
      <c r="H74" s="2" t="s">
        <v>4156</v>
      </c>
      <c r="I74" s="2" t="str">
        <f t="shared" si="1"/>
        <v>Grotta di San Gennaro</v>
      </c>
    </row>
    <row r="75" spans="1:9" ht="14.25" x14ac:dyDescent="0.2">
      <c r="A75" s="13">
        <v>74</v>
      </c>
      <c r="B75" s="18" t="s">
        <v>1276</v>
      </c>
      <c r="C75" s="15" t="s">
        <v>1268</v>
      </c>
      <c r="D75" s="15" t="s">
        <v>4157</v>
      </c>
      <c r="E75" s="15" t="s">
        <v>73</v>
      </c>
      <c r="F75" s="15" t="s">
        <v>1272</v>
      </c>
      <c r="G75" s="13">
        <v>22</v>
      </c>
      <c r="H75" s="2" t="s">
        <v>4157</v>
      </c>
      <c r="I75" s="2" t="str">
        <f t="shared" si="1"/>
        <v>Grotta la Stalattitica</v>
      </c>
    </row>
    <row r="76" spans="1:9" ht="14.25" x14ac:dyDescent="0.2">
      <c r="A76" s="19">
        <v>75</v>
      </c>
      <c r="B76" s="18" t="s">
        <v>1277</v>
      </c>
      <c r="C76" s="15" t="s">
        <v>1117</v>
      </c>
      <c r="D76" s="15" t="s">
        <v>4158</v>
      </c>
      <c r="E76" s="15" t="s">
        <v>1278</v>
      </c>
      <c r="F76" s="15" t="s">
        <v>1279</v>
      </c>
      <c r="G76" s="13">
        <v>3</v>
      </c>
      <c r="H76" s="2" t="s">
        <v>4158</v>
      </c>
      <c r="I76" s="2" t="str">
        <f t="shared" si="1"/>
        <v>Grotta di Sant’Oronzo</v>
      </c>
    </row>
    <row r="77" spans="1:9" ht="14.25" x14ac:dyDescent="0.2">
      <c r="A77" s="13">
        <v>76</v>
      </c>
      <c r="B77" s="18" t="s">
        <v>1280</v>
      </c>
      <c r="C77" s="15" t="s">
        <v>1117</v>
      </c>
      <c r="D77" s="15" t="s">
        <v>4159</v>
      </c>
      <c r="E77" s="15" t="s">
        <v>1118</v>
      </c>
      <c r="F77" s="15" t="s">
        <v>1281</v>
      </c>
      <c r="G77" s="13">
        <v>14</v>
      </c>
      <c r="H77" s="2" t="s">
        <v>4159</v>
      </c>
      <c r="I77" s="2" t="str">
        <f t="shared" si="1"/>
        <v>Grotta di So Domenico</v>
      </c>
    </row>
    <row r="78" spans="1:9" ht="14.25" x14ac:dyDescent="0.2">
      <c r="A78" s="13">
        <v>77</v>
      </c>
      <c r="B78" s="18" t="s">
        <v>1282</v>
      </c>
      <c r="C78" s="15" t="s">
        <v>1135</v>
      </c>
      <c r="D78" s="15" t="s">
        <v>4160</v>
      </c>
      <c r="E78" s="15" t="s">
        <v>69</v>
      </c>
      <c r="F78" s="15" t="s">
        <v>1283</v>
      </c>
      <c r="G78" s="13">
        <v>3</v>
      </c>
      <c r="H78" s="2" t="s">
        <v>4160</v>
      </c>
      <c r="I78" s="2" t="str">
        <f t="shared" si="1"/>
        <v>Grotta della  Masseria Monsignore (Grotta S. Antonio)</v>
      </c>
    </row>
    <row r="79" spans="1:9" ht="14.25" x14ac:dyDescent="0.2">
      <c r="A79" s="13">
        <v>78</v>
      </c>
      <c r="B79" s="18" t="s">
        <v>1284</v>
      </c>
      <c r="C79" s="15" t="s">
        <v>1285</v>
      </c>
      <c r="D79" s="15" t="s">
        <v>4161</v>
      </c>
      <c r="E79" s="15" t="s">
        <v>69</v>
      </c>
      <c r="F79" s="15" t="s">
        <v>1286</v>
      </c>
      <c r="G79" s="13">
        <v>3</v>
      </c>
      <c r="H79" s="2" t="s">
        <v>4161</v>
      </c>
      <c r="I79" s="2" t="str">
        <f t="shared" si="1"/>
        <v>Grave della Fognatura (Capovento d’Alessandro)</v>
      </c>
    </row>
    <row r="80" spans="1:9" ht="14.25" x14ac:dyDescent="0.2">
      <c r="A80" s="13">
        <v>79</v>
      </c>
      <c r="B80" s="18" t="s">
        <v>1287</v>
      </c>
      <c r="C80" s="15" t="s">
        <v>1288</v>
      </c>
      <c r="D80" s="15" t="s">
        <v>4162</v>
      </c>
      <c r="E80" s="15" t="s">
        <v>69</v>
      </c>
      <c r="F80" s="15" t="s">
        <v>1289</v>
      </c>
      <c r="G80" s="13">
        <v>3</v>
      </c>
      <c r="H80" s="2" t="s">
        <v>4162</v>
      </c>
      <c r="I80" s="2" t="str">
        <f t="shared" si="1"/>
        <v>Inghiottitoio della  Masseria Iaia</v>
      </c>
    </row>
    <row r="81" spans="1:9" ht="14.25" x14ac:dyDescent="0.2">
      <c r="A81" s="13">
        <v>80</v>
      </c>
      <c r="B81" s="18" t="s">
        <v>1290</v>
      </c>
      <c r="C81" s="15" t="s">
        <v>1117</v>
      </c>
      <c r="D81" s="15" t="s">
        <v>4163</v>
      </c>
      <c r="E81" s="15" t="s">
        <v>69</v>
      </c>
      <c r="F81" s="15" t="s">
        <v>1291</v>
      </c>
      <c r="G81" s="13">
        <v>3</v>
      </c>
      <c r="H81" s="2" t="s">
        <v>4163</v>
      </c>
      <c r="I81" s="2" t="str">
        <f t="shared" si="1"/>
        <v>Grotta di San Giacinto</v>
      </c>
    </row>
    <row r="82" spans="1:9" ht="14.25" x14ac:dyDescent="0.2">
      <c r="A82" s="13">
        <v>81</v>
      </c>
      <c r="B82" s="18" t="s">
        <v>1292</v>
      </c>
      <c r="C82" s="15" t="s">
        <v>1129</v>
      </c>
      <c r="D82" s="15" t="s">
        <v>4164</v>
      </c>
      <c r="E82" s="15" t="s">
        <v>69</v>
      </c>
      <c r="F82" s="15" t="s">
        <v>1293</v>
      </c>
      <c r="G82" s="13">
        <v>3</v>
      </c>
      <c r="H82" s="2" t="s">
        <v>4164</v>
      </c>
      <c r="I82" s="2" t="str">
        <f t="shared" si="1"/>
        <v>Grotta della Chiesa dell’Isola (Grotta dell’Isola)</v>
      </c>
    </row>
    <row r="83" spans="1:9" ht="14.25" x14ac:dyDescent="0.2">
      <c r="A83" s="13">
        <v>82</v>
      </c>
      <c r="B83" s="18" t="s">
        <v>1294</v>
      </c>
      <c r="C83" s="15" t="s">
        <v>1151</v>
      </c>
      <c r="D83" s="15" t="s">
        <v>4165</v>
      </c>
      <c r="E83" s="15" t="s">
        <v>69</v>
      </c>
      <c r="F83" s="15" t="s">
        <v>1295</v>
      </c>
      <c r="G83" s="13">
        <v>3</v>
      </c>
      <c r="H83" s="2" t="s">
        <v>4165</v>
      </c>
      <c r="I83" s="2" t="str">
        <f t="shared" si="1"/>
        <v>Voragine Casopietro (Grave Casopietro)</v>
      </c>
    </row>
    <row r="84" spans="1:9" ht="14.25" x14ac:dyDescent="0.2">
      <c r="A84" s="13">
        <v>83</v>
      </c>
      <c r="B84" s="18" t="s">
        <v>1296</v>
      </c>
      <c r="C84" s="15" t="s">
        <v>1141</v>
      </c>
      <c r="D84" s="15" t="s">
        <v>4166</v>
      </c>
      <c r="E84" s="15" t="s">
        <v>79</v>
      </c>
      <c r="F84" s="15" t="s">
        <v>1297</v>
      </c>
      <c r="G84" s="13">
        <v>3</v>
      </c>
      <c r="H84" s="2" t="s">
        <v>4166</v>
      </c>
      <c r="I84" s="2" t="str">
        <f t="shared" si="1"/>
        <v>Grave Minghiazze (Grave di Fracassa)</v>
      </c>
    </row>
    <row r="85" spans="1:9" ht="14.25" x14ac:dyDescent="0.2">
      <c r="A85" s="13">
        <v>84</v>
      </c>
      <c r="B85" s="18" t="s">
        <v>1298</v>
      </c>
      <c r="C85" s="15" t="s">
        <v>6239</v>
      </c>
      <c r="D85" s="15" t="s">
        <v>6240</v>
      </c>
      <c r="E85" s="15" t="s">
        <v>69</v>
      </c>
      <c r="F85" s="15" t="s">
        <v>1299</v>
      </c>
      <c r="G85" s="13">
        <v>3</v>
      </c>
      <c r="H85" s="2" t="s">
        <v>6240</v>
      </c>
      <c r="I85" s="2" t="str">
        <f t="shared" si="1"/>
        <v>Grotta presso il Castelliere di Monte Castiglione</v>
      </c>
    </row>
    <row r="86" spans="1:9" ht="14.25" x14ac:dyDescent="0.2">
      <c r="A86" s="13">
        <v>85</v>
      </c>
      <c r="B86" s="18" t="s">
        <v>1300</v>
      </c>
      <c r="C86" s="15" t="s">
        <v>6241</v>
      </c>
      <c r="D86" s="15" t="s">
        <v>6242</v>
      </c>
      <c r="E86" s="15" t="s">
        <v>1136</v>
      </c>
      <c r="F86" s="15" t="s">
        <v>1299</v>
      </c>
      <c r="G86" s="13">
        <v>3</v>
      </c>
      <c r="H86" s="2" t="s">
        <v>6242</v>
      </c>
      <c r="I86" s="2" t="str">
        <f t="shared" si="1"/>
        <v>Grotticella presso Masseria Pacelli</v>
      </c>
    </row>
    <row r="87" spans="1:9" ht="14.25" x14ac:dyDescent="0.2">
      <c r="A87" s="13">
        <v>86</v>
      </c>
      <c r="B87" s="18" t="s">
        <v>1300</v>
      </c>
      <c r="C87" s="15" t="s">
        <v>6243</v>
      </c>
      <c r="D87" s="15" t="s">
        <v>6244</v>
      </c>
      <c r="E87" s="15" t="s">
        <v>1136</v>
      </c>
      <c r="F87" s="15" t="s">
        <v>1299</v>
      </c>
      <c r="G87" s="13">
        <v>3</v>
      </c>
      <c r="H87" s="2" t="s">
        <v>6244</v>
      </c>
      <c r="I87" s="2" t="str">
        <f t="shared" si="1"/>
        <v>Grotta presso Masseria Pacelli</v>
      </c>
    </row>
    <row r="88" spans="1:9" ht="14.25" x14ac:dyDescent="0.2">
      <c r="A88" s="13">
        <v>87</v>
      </c>
      <c r="B88" s="18" t="s">
        <v>1301</v>
      </c>
      <c r="C88" s="15" t="s">
        <v>1302</v>
      </c>
      <c r="D88" s="15" t="s">
        <v>4167</v>
      </c>
      <c r="E88" s="15" t="s">
        <v>73</v>
      </c>
      <c r="F88" s="15" t="s">
        <v>1303</v>
      </c>
      <c r="G88" s="13">
        <v>3</v>
      </c>
      <c r="H88" s="2" t="s">
        <v>4167</v>
      </c>
      <c r="I88" s="2" t="str">
        <f t="shared" si="1"/>
        <v>Antro della  Lama di Torre Incine</v>
      </c>
    </row>
    <row r="89" spans="1:9" ht="14.25" x14ac:dyDescent="0.2">
      <c r="A89" s="19">
        <v>88</v>
      </c>
      <c r="B89" s="18" t="s">
        <v>1304</v>
      </c>
      <c r="C89" s="15" t="s">
        <v>1129</v>
      </c>
      <c r="D89" s="15" t="s">
        <v>4168</v>
      </c>
      <c r="E89" s="15" t="s">
        <v>36</v>
      </c>
      <c r="F89" s="15" t="s">
        <v>1305</v>
      </c>
      <c r="G89" s="13">
        <v>14</v>
      </c>
      <c r="H89" s="2" t="s">
        <v>4168</v>
      </c>
      <c r="I89" s="2" t="str">
        <f t="shared" ref="I89:I152" si="2">H89</f>
        <v>Grotta della Cava di Calcare (grotta della cava)</v>
      </c>
    </row>
    <row r="90" spans="1:9" ht="14.25" x14ac:dyDescent="0.2">
      <c r="A90" s="13">
        <v>89</v>
      </c>
      <c r="B90" s="18" t="s">
        <v>1306</v>
      </c>
      <c r="C90" s="15" t="s">
        <v>1264</v>
      </c>
      <c r="D90" s="15" t="s">
        <v>4169</v>
      </c>
      <c r="E90" s="15" t="s">
        <v>36</v>
      </c>
      <c r="F90" s="15" t="s">
        <v>1307</v>
      </c>
      <c r="G90" s="13">
        <v>14</v>
      </c>
      <c r="H90" s="2" t="s">
        <v>4169</v>
      </c>
      <c r="I90" s="2" t="str">
        <f t="shared" si="2"/>
        <v>Grotta dell’ Acqua (Buco della Volpe)</v>
      </c>
    </row>
    <row r="91" spans="1:9" ht="14.25" x14ac:dyDescent="0.2">
      <c r="A91" s="13">
        <v>90</v>
      </c>
      <c r="B91" s="18" t="s">
        <v>1308</v>
      </c>
      <c r="C91" s="15" t="s">
        <v>1117</v>
      </c>
      <c r="D91" s="15" t="s">
        <v>4170</v>
      </c>
      <c r="E91" s="15" t="s">
        <v>36</v>
      </c>
      <c r="F91" s="15" t="s">
        <v>1309</v>
      </c>
      <c r="G91" s="13">
        <v>14</v>
      </c>
      <c r="H91" s="2" t="s">
        <v>4170</v>
      </c>
      <c r="I91" s="2" t="str">
        <f t="shared" si="2"/>
        <v>Grotta di San Luca</v>
      </c>
    </row>
    <row r="92" spans="1:9" ht="14.25" x14ac:dyDescent="0.2">
      <c r="A92" s="13">
        <v>91</v>
      </c>
      <c r="B92" s="18" t="s">
        <v>1310</v>
      </c>
      <c r="C92" s="15" t="s">
        <v>1234</v>
      </c>
      <c r="D92" s="15" t="s">
        <v>4171</v>
      </c>
      <c r="E92" s="15" t="s">
        <v>36</v>
      </c>
      <c r="F92" s="15" t="s">
        <v>1311</v>
      </c>
      <c r="G92" s="13">
        <v>14</v>
      </c>
      <c r="H92" s="2" t="s">
        <v>4171</v>
      </c>
      <c r="I92" s="2" t="str">
        <f t="shared" si="2"/>
        <v>Grotta del Cavallo</v>
      </c>
    </row>
    <row r="93" spans="1:9" ht="14.25" x14ac:dyDescent="0.2">
      <c r="A93" s="13">
        <v>92</v>
      </c>
      <c r="B93" s="18" t="s">
        <v>1312</v>
      </c>
      <c r="C93" s="15" t="s">
        <v>1117</v>
      </c>
      <c r="D93" s="15" t="s">
        <v>4172</v>
      </c>
      <c r="E93" s="15" t="s">
        <v>36</v>
      </c>
      <c r="F93" s="15" t="s">
        <v>1313</v>
      </c>
      <c r="G93" s="13">
        <v>14</v>
      </c>
      <c r="H93" s="2" t="s">
        <v>4172</v>
      </c>
      <c r="I93" s="2" t="str">
        <f t="shared" si="2"/>
        <v>Grotta di Sicarico</v>
      </c>
    </row>
    <row r="94" spans="1:9" ht="14.25" x14ac:dyDescent="0.2">
      <c r="A94" s="13">
        <v>93</v>
      </c>
      <c r="B94" s="18" t="s">
        <v>1314</v>
      </c>
      <c r="C94" s="15" t="s">
        <v>6243</v>
      </c>
      <c r="D94" s="15" t="s">
        <v>6245</v>
      </c>
      <c r="E94" s="15" t="s">
        <v>36</v>
      </c>
      <c r="F94" s="15" t="s">
        <v>1315</v>
      </c>
      <c r="G94" s="13">
        <v>14</v>
      </c>
      <c r="H94" s="2" t="s">
        <v>6245</v>
      </c>
      <c r="I94" s="2" t="str">
        <f t="shared" si="2"/>
        <v>Grotta presso Masseria la Lite</v>
      </c>
    </row>
    <row r="95" spans="1:9" ht="14.25" x14ac:dyDescent="0.2">
      <c r="A95" s="13">
        <v>94</v>
      </c>
      <c r="B95" s="18" t="s">
        <v>1315</v>
      </c>
      <c r="C95" s="15" t="s">
        <v>1195</v>
      </c>
      <c r="D95" s="15" t="s">
        <v>4173</v>
      </c>
      <c r="E95" s="15" t="s">
        <v>36</v>
      </c>
      <c r="F95" s="15" t="s">
        <v>1315</v>
      </c>
      <c r="G95" s="13">
        <v>14</v>
      </c>
      <c r="H95" s="2" t="s">
        <v>4173</v>
      </c>
      <c r="I95" s="2" t="str">
        <f t="shared" si="2"/>
        <v>Grotta  Monte San Nicola</v>
      </c>
    </row>
    <row r="96" spans="1:9" ht="14.25" x14ac:dyDescent="0.2">
      <c r="A96" s="13">
        <v>95</v>
      </c>
      <c r="B96" s="18" t="s">
        <v>1316</v>
      </c>
      <c r="C96" s="15" t="s">
        <v>1121</v>
      </c>
      <c r="D96" s="15" t="s">
        <v>4174</v>
      </c>
      <c r="E96" s="15" t="s">
        <v>36</v>
      </c>
      <c r="F96" s="15" t="s">
        <v>1317</v>
      </c>
      <c r="G96" s="13">
        <v>14</v>
      </c>
      <c r="H96" s="2" t="s">
        <v>4174</v>
      </c>
      <c r="I96" s="2" t="str">
        <f t="shared" si="2"/>
        <v>Grave di  Chianchizza</v>
      </c>
    </row>
    <row r="97" spans="1:9" ht="14.25" x14ac:dyDescent="0.2">
      <c r="A97" s="13">
        <v>96</v>
      </c>
      <c r="B97" s="18" t="s">
        <v>1318</v>
      </c>
      <c r="C97" s="15" t="s">
        <v>1195</v>
      </c>
      <c r="D97" s="15" t="s">
        <v>4175</v>
      </c>
      <c r="E97" s="15" t="s">
        <v>36</v>
      </c>
      <c r="F97" s="15"/>
      <c r="G97" s="13">
        <v>14</v>
      </c>
      <c r="H97" s="2" t="s">
        <v>4175</v>
      </c>
      <c r="I97" s="2" t="str">
        <f t="shared" si="2"/>
        <v>Grotta  Santa Lucia al Casellone</v>
      </c>
    </row>
    <row r="98" spans="1:9" ht="14.25" x14ac:dyDescent="0.2">
      <c r="A98" s="13">
        <v>97</v>
      </c>
      <c r="B98" s="18" t="s">
        <v>1319</v>
      </c>
      <c r="C98" s="15" t="s">
        <v>1156</v>
      </c>
      <c r="D98" s="15" t="s">
        <v>4176</v>
      </c>
      <c r="E98" s="15" t="s">
        <v>36</v>
      </c>
      <c r="F98" s="15" t="s">
        <v>1320</v>
      </c>
      <c r="G98" s="13">
        <v>14</v>
      </c>
      <c r="H98" s="2" t="s">
        <v>4176</v>
      </c>
      <c r="I98" s="2" t="str">
        <f t="shared" si="2"/>
        <v>Inghiottitoio Altobello (Grotta dell’Impalata)</v>
      </c>
    </row>
    <row r="99" spans="1:9" ht="14.25" x14ac:dyDescent="0.2">
      <c r="A99" s="13">
        <v>98</v>
      </c>
      <c r="B99" s="18" t="s">
        <v>1321</v>
      </c>
      <c r="C99" s="15" t="s">
        <v>1124</v>
      </c>
      <c r="D99" s="15" t="s">
        <v>4177</v>
      </c>
      <c r="E99" s="15" t="s">
        <v>36</v>
      </c>
      <c r="F99" s="15" t="s">
        <v>1322</v>
      </c>
      <c r="G99" s="13">
        <v>14</v>
      </c>
      <c r="H99" s="2" t="s">
        <v>4177</v>
      </c>
      <c r="I99" s="2" t="str">
        <f t="shared" si="2"/>
        <v>Grotta Romanazzi</v>
      </c>
    </row>
    <row r="100" spans="1:9" ht="14.25" x14ac:dyDescent="0.2">
      <c r="A100" s="13">
        <v>99</v>
      </c>
      <c r="B100" s="18" t="s">
        <v>1323</v>
      </c>
      <c r="C100" s="15" t="s">
        <v>1124</v>
      </c>
      <c r="D100" s="15" t="s">
        <v>4178</v>
      </c>
      <c r="E100" s="15" t="s">
        <v>36</v>
      </c>
      <c r="F100" s="15" t="s">
        <v>1324</v>
      </c>
      <c r="G100" s="13">
        <v>14</v>
      </c>
      <c r="H100" s="2" t="s">
        <v>4178</v>
      </c>
      <c r="I100" s="2" t="str">
        <f t="shared" si="2"/>
        <v>Grotta Mammutte</v>
      </c>
    </row>
    <row r="101" spans="1:9" ht="14.25" x14ac:dyDescent="0.2">
      <c r="A101" s="13">
        <v>100</v>
      </c>
      <c r="B101" s="18" t="s">
        <v>1325</v>
      </c>
      <c r="C101" s="15" t="s">
        <v>1326</v>
      </c>
      <c r="D101" s="15" t="s">
        <v>4179</v>
      </c>
      <c r="E101" s="15" t="s">
        <v>36</v>
      </c>
      <c r="F101" s="15" t="s">
        <v>1327</v>
      </c>
      <c r="G101" s="13">
        <v>14</v>
      </c>
      <c r="H101" s="2" t="s">
        <v>4179</v>
      </c>
      <c r="I101" s="2" t="str">
        <f t="shared" si="2"/>
        <v>Pozzetto di Pietra Losciale</v>
      </c>
    </row>
    <row r="102" spans="1:9" ht="14.25" x14ac:dyDescent="0.2">
      <c r="A102" s="13">
        <v>101</v>
      </c>
      <c r="B102" s="18" t="s">
        <v>1328</v>
      </c>
      <c r="C102" s="15" t="s">
        <v>1329</v>
      </c>
      <c r="D102" s="15" t="s">
        <v>4180</v>
      </c>
      <c r="E102" s="15" t="s">
        <v>242</v>
      </c>
      <c r="F102" s="15" t="s">
        <v>1330</v>
      </c>
      <c r="G102" s="13">
        <v>9</v>
      </c>
      <c r="H102" s="2" t="s">
        <v>4180</v>
      </c>
      <c r="I102" s="2" t="str">
        <f t="shared" si="2"/>
        <v>Cunicolo dei Diavoli</v>
      </c>
    </row>
    <row r="103" spans="1:9" ht="14.25" x14ac:dyDescent="0.2">
      <c r="A103" s="13">
        <v>102</v>
      </c>
      <c r="B103" s="18" t="s">
        <v>1331</v>
      </c>
      <c r="C103" s="15" t="s">
        <v>1124</v>
      </c>
      <c r="D103" s="15" t="s">
        <v>4181</v>
      </c>
      <c r="E103" s="15" t="s">
        <v>1332</v>
      </c>
      <c r="F103" s="15"/>
      <c r="G103" s="13">
        <v>5</v>
      </c>
      <c r="H103" s="2" t="s">
        <v>4181</v>
      </c>
      <c r="I103" s="2" t="str">
        <f t="shared" si="2"/>
        <v>Grotta Fetida di Santa Cesarea</v>
      </c>
    </row>
    <row r="104" spans="1:9" ht="14.25" x14ac:dyDescent="0.2">
      <c r="A104" s="13">
        <v>103</v>
      </c>
      <c r="B104" s="18" t="s">
        <v>1333</v>
      </c>
      <c r="C104" s="15" t="s">
        <v>1124</v>
      </c>
      <c r="D104" s="15" t="s">
        <v>4182</v>
      </c>
      <c r="E104" s="15" t="s">
        <v>1332</v>
      </c>
      <c r="F104" s="15"/>
      <c r="G104" s="13">
        <v>5</v>
      </c>
      <c r="H104" s="2" t="s">
        <v>4182</v>
      </c>
      <c r="I104" s="2" t="str">
        <f t="shared" si="2"/>
        <v>Grotta Sulfurea di Santa Cesarea</v>
      </c>
    </row>
    <row r="105" spans="1:9" ht="14.25" x14ac:dyDescent="0.2">
      <c r="A105" s="13">
        <v>104</v>
      </c>
      <c r="B105" s="18" t="s">
        <v>1334</v>
      </c>
      <c r="C105" s="15" t="s">
        <v>1124</v>
      </c>
      <c r="D105" s="15" t="s">
        <v>4183</v>
      </c>
      <c r="E105" s="15" t="s">
        <v>1332</v>
      </c>
      <c r="F105" s="15"/>
      <c r="G105" s="13">
        <v>5</v>
      </c>
      <c r="H105" s="2" t="s">
        <v>4183</v>
      </c>
      <c r="I105" s="2" t="str">
        <f t="shared" si="2"/>
        <v>Grotta Bagno Marino di Santa Cesarea Terme</v>
      </c>
    </row>
    <row r="106" spans="1:9" ht="14.25" x14ac:dyDescent="0.2">
      <c r="A106" s="13">
        <v>105</v>
      </c>
      <c r="B106" s="18" t="s">
        <v>1335</v>
      </c>
      <c r="C106" s="15" t="s">
        <v>1124</v>
      </c>
      <c r="D106" s="15" t="s">
        <v>4184</v>
      </c>
      <c r="E106" s="15" t="s">
        <v>1332</v>
      </c>
      <c r="F106" s="15"/>
      <c r="G106" s="13">
        <v>5</v>
      </c>
      <c r="H106" s="2" t="s">
        <v>4184</v>
      </c>
      <c r="I106" s="2" t="str">
        <f t="shared" si="2"/>
        <v>Grotta Gattulla di Santa Cesarea Terme</v>
      </c>
    </row>
    <row r="107" spans="1:9" ht="14.25" x14ac:dyDescent="0.2">
      <c r="A107" s="13">
        <v>106</v>
      </c>
      <c r="B107" s="18" t="s">
        <v>1336</v>
      </c>
      <c r="C107" s="15" t="s">
        <v>1124</v>
      </c>
      <c r="D107" s="15" t="s">
        <v>4185</v>
      </c>
      <c r="E107" s="15" t="s">
        <v>1337</v>
      </c>
      <c r="F107" s="15" t="s">
        <v>1338</v>
      </c>
      <c r="G107" s="13">
        <v>9</v>
      </c>
      <c r="H107" s="2" t="s">
        <v>4185</v>
      </c>
      <c r="I107" s="2" t="str">
        <f t="shared" si="2"/>
        <v>Grotta Romanelli (grotta dei Benedetti)</v>
      </c>
    </row>
    <row r="108" spans="1:9" ht="14.25" x14ac:dyDescent="0.2">
      <c r="A108" s="13">
        <v>107</v>
      </c>
      <c r="B108" s="18" t="s">
        <v>1339</v>
      </c>
      <c r="C108" s="15" t="s">
        <v>1124</v>
      </c>
      <c r="D108" s="15" t="s">
        <v>4186</v>
      </c>
      <c r="E108" s="15" t="s">
        <v>1337</v>
      </c>
      <c r="F108" s="15" t="s">
        <v>1339</v>
      </c>
      <c r="G108" s="13">
        <v>9</v>
      </c>
      <c r="H108" s="2" t="s">
        <v>4186</v>
      </c>
      <c r="I108" s="2" t="str">
        <f t="shared" si="2"/>
        <v>Grotta Zinzulusa</v>
      </c>
    </row>
    <row r="109" spans="1:9" ht="14.25" x14ac:dyDescent="0.2">
      <c r="A109" s="13">
        <v>108</v>
      </c>
      <c r="B109" s="18" t="s">
        <v>1340</v>
      </c>
      <c r="C109" s="15" t="s">
        <v>1124</v>
      </c>
      <c r="D109" s="15" t="s">
        <v>4187</v>
      </c>
      <c r="E109" s="15" t="s">
        <v>1337</v>
      </c>
      <c r="F109" s="15" t="s">
        <v>1341</v>
      </c>
      <c r="G109" s="13">
        <v>9</v>
      </c>
      <c r="H109" s="2" t="s">
        <v>4187</v>
      </c>
      <c r="I109" s="2" t="str">
        <f t="shared" si="2"/>
        <v>Grotta La Rotondella (grotta Ritunnedda)</v>
      </c>
    </row>
    <row r="110" spans="1:9" ht="14.25" x14ac:dyDescent="0.2">
      <c r="A110" s="13">
        <v>109</v>
      </c>
      <c r="B110" s="18" t="s">
        <v>1342</v>
      </c>
      <c r="C110" s="15"/>
      <c r="D110" s="15" t="s">
        <v>1342</v>
      </c>
      <c r="E110" s="15" t="s">
        <v>1337</v>
      </c>
      <c r="F110" s="15" t="s">
        <v>1341</v>
      </c>
      <c r="G110" s="13">
        <v>9</v>
      </c>
      <c r="H110" s="2" t="s">
        <v>4188</v>
      </c>
      <c r="I110" s="2" t="str">
        <f>MID(H110,2,1000)</f>
        <v xml:space="preserve">La Rotonda </v>
      </c>
    </row>
    <row r="111" spans="1:9" ht="14.25" x14ac:dyDescent="0.2">
      <c r="A111" s="13">
        <v>110</v>
      </c>
      <c r="B111" s="18" t="s">
        <v>1343</v>
      </c>
      <c r="C111" s="15" t="s">
        <v>1124</v>
      </c>
      <c r="D111" s="15" t="s">
        <v>4189</v>
      </c>
      <c r="E111" s="15" t="s">
        <v>1337</v>
      </c>
      <c r="F111" s="15" t="s">
        <v>1341</v>
      </c>
      <c r="G111" s="13">
        <v>9</v>
      </c>
      <c r="H111" s="2" t="s">
        <v>4189</v>
      </c>
      <c r="I111" s="2" t="str">
        <f t="shared" si="2"/>
        <v>Grotta Picciunara (grotta Palombara) (grotta Palummara)</v>
      </c>
    </row>
    <row r="112" spans="1:9" ht="14.25" x14ac:dyDescent="0.2">
      <c r="A112" s="13">
        <v>111</v>
      </c>
      <c r="B112" s="18" t="s">
        <v>1344</v>
      </c>
      <c r="C112" s="15"/>
      <c r="D112" s="15" t="s">
        <v>6230</v>
      </c>
      <c r="E112" s="15" t="s">
        <v>1337</v>
      </c>
      <c r="F112" s="15" t="s">
        <v>1345</v>
      </c>
      <c r="G112" s="13">
        <v>9</v>
      </c>
      <c r="H112" s="2" t="s">
        <v>4190</v>
      </c>
      <c r="I112" s="2" t="str">
        <f>MID(H112,2,1000)</f>
        <v>L’Acquaviva (Caverna dell’Acquaviva)</v>
      </c>
    </row>
    <row r="113" spans="1:9" ht="14.25" x14ac:dyDescent="0.2">
      <c r="A113" s="13">
        <v>112</v>
      </c>
      <c r="B113" s="18" t="s">
        <v>1346</v>
      </c>
      <c r="C113" s="15" t="s">
        <v>1117</v>
      </c>
      <c r="D113" s="15" t="s">
        <v>4191</v>
      </c>
      <c r="E113" s="15" t="s">
        <v>961</v>
      </c>
      <c r="F113" s="15" t="s">
        <v>1347</v>
      </c>
      <c r="G113" s="13">
        <v>9</v>
      </c>
      <c r="H113" s="2" t="s">
        <v>4191</v>
      </c>
      <c r="I113" s="2" t="str">
        <f t="shared" si="2"/>
        <v>Grotta di Torre di Andrano (Grotta Verde)</v>
      </c>
    </row>
    <row r="114" spans="1:9" ht="14.25" x14ac:dyDescent="0.2">
      <c r="A114" s="13">
        <v>113</v>
      </c>
      <c r="B114" s="18" t="s">
        <v>1348</v>
      </c>
      <c r="C114" s="15" t="s">
        <v>1349</v>
      </c>
      <c r="D114" s="15" t="s">
        <v>4192</v>
      </c>
      <c r="E114" s="15" t="s">
        <v>214</v>
      </c>
      <c r="F114" s="15" t="s">
        <v>1348</v>
      </c>
      <c r="G114" s="13">
        <v>22</v>
      </c>
      <c r="H114" s="2" t="s">
        <v>4192</v>
      </c>
      <c r="I114" s="2" t="str">
        <f t="shared" si="2"/>
        <v>Grotta grande di Ciolo</v>
      </c>
    </row>
    <row r="115" spans="1:9" ht="14.25" x14ac:dyDescent="0.2">
      <c r="A115" s="13">
        <v>114</v>
      </c>
      <c r="B115" s="18" t="s">
        <v>1350</v>
      </c>
      <c r="C115" s="15" t="s">
        <v>1351</v>
      </c>
      <c r="D115" s="15" t="s">
        <v>4193</v>
      </c>
      <c r="E115" s="15" t="s">
        <v>1071</v>
      </c>
      <c r="F115" s="15" t="s">
        <v>1352</v>
      </c>
      <c r="G115" s="13">
        <v>22</v>
      </c>
      <c r="H115" s="2" t="s">
        <v>4193</v>
      </c>
      <c r="I115" s="2" t="str">
        <f t="shared" si="2"/>
        <v xml:space="preserve">Vora grande di Barbarano </v>
      </c>
    </row>
    <row r="116" spans="1:9" ht="14.25" x14ac:dyDescent="0.2">
      <c r="A116" s="13">
        <v>115</v>
      </c>
      <c r="B116" s="18" t="s">
        <v>1353</v>
      </c>
      <c r="C116" s="15" t="s">
        <v>1354</v>
      </c>
      <c r="D116" s="15" t="s">
        <v>4194</v>
      </c>
      <c r="E116" s="15" t="s">
        <v>1071</v>
      </c>
      <c r="F116" s="15" t="s">
        <v>1352</v>
      </c>
      <c r="G116" s="13">
        <v>22</v>
      </c>
      <c r="H116" s="2" t="s">
        <v>4194</v>
      </c>
      <c r="I116" s="2" t="str">
        <f t="shared" si="2"/>
        <v>Vora piccola di Barbarano</v>
      </c>
    </row>
    <row r="117" spans="1:9" ht="14.25" x14ac:dyDescent="0.2">
      <c r="A117" s="13">
        <v>116</v>
      </c>
      <c r="B117" s="18" t="s">
        <v>1355</v>
      </c>
      <c r="C117" s="15" t="s">
        <v>1117</v>
      </c>
      <c r="D117" s="15" t="s">
        <v>4195</v>
      </c>
      <c r="E117" s="15" t="s">
        <v>214</v>
      </c>
      <c r="F117" s="15" t="s">
        <v>1356</v>
      </c>
      <c r="G117" s="13">
        <v>22</v>
      </c>
      <c r="H117" s="2" t="s">
        <v>4195</v>
      </c>
      <c r="I117" s="2" t="str">
        <f t="shared" si="2"/>
        <v>Grotta di Cazzafra</v>
      </c>
    </row>
    <row r="118" spans="1:9" ht="14.25" x14ac:dyDescent="0.2">
      <c r="A118" s="13">
        <v>117</v>
      </c>
      <c r="B118" s="18" t="s">
        <v>1357</v>
      </c>
      <c r="C118" s="15" t="s">
        <v>1358</v>
      </c>
      <c r="D118" s="15" t="s">
        <v>4196</v>
      </c>
      <c r="E118" s="15" t="s">
        <v>189</v>
      </c>
      <c r="F118" s="15" t="s">
        <v>1359</v>
      </c>
      <c r="G118" s="13">
        <v>22</v>
      </c>
      <c r="H118" s="2" t="s">
        <v>4196</v>
      </c>
      <c r="I118" s="2" t="str">
        <f t="shared" si="2"/>
        <v xml:space="preserve">Grotta del  Diavolo </v>
      </c>
    </row>
    <row r="119" spans="1:9" ht="14.25" x14ac:dyDescent="0.2">
      <c r="A119" s="13">
        <v>118</v>
      </c>
      <c r="B119" s="18" t="s">
        <v>1360</v>
      </c>
      <c r="C119" s="15" t="s">
        <v>1234</v>
      </c>
      <c r="D119" s="15" t="s">
        <v>4197</v>
      </c>
      <c r="E119" s="15" t="s">
        <v>189</v>
      </c>
      <c r="F119" s="15"/>
      <c r="G119" s="13">
        <v>22</v>
      </c>
      <c r="H119" s="2" t="s">
        <v>4197</v>
      </c>
      <c r="I119" s="2" t="str">
        <f t="shared" si="2"/>
        <v>Grotta del Fiume</v>
      </c>
    </row>
    <row r="120" spans="1:9" ht="14.25" x14ac:dyDescent="0.2">
      <c r="A120" s="13">
        <v>119</v>
      </c>
      <c r="B120" s="18" t="s">
        <v>1361</v>
      </c>
      <c r="C120" s="15" t="s">
        <v>1234</v>
      </c>
      <c r="D120" s="15" t="s">
        <v>4198</v>
      </c>
      <c r="E120" s="15" t="s">
        <v>189</v>
      </c>
      <c r="F120" s="15"/>
      <c r="G120" s="13">
        <v>22</v>
      </c>
      <c r="H120" s="2" t="s">
        <v>4198</v>
      </c>
      <c r="I120" s="2" t="str">
        <f t="shared" si="2"/>
        <v>Grotta del Presepio</v>
      </c>
    </row>
    <row r="121" spans="1:9" ht="14.25" x14ac:dyDescent="0.2">
      <c r="A121" s="13">
        <v>120</v>
      </c>
      <c r="B121" s="18" t="s">
        <v>1362</v>
      </c>
      <c r="C121" s="15" t="s">
        <v>1124</v>
      </c>
      <c r="D121" s="15" t="s">
        <v>4199</v>
      </c>
      <c r="E121" s="15" t="s">
        <v>189</v>
      </c>
      <c r="F121" s="15" t="s">
        <v>1363</v>
      </c>
      <c r="G121" s="13">
        <v>22</v>
      </c>
      <c r="H121" s="2" t="s">
        <v>4199</v>
      </c>
      <c r="I121" s="2" t="str">
        <f t="shared" si="2"/>
        <v>Grotta Tre Porte</v>
      </c>
    </row>
    <row r="122" spans="1:9" ht="14.25" x14ac:dyDescent="0.2">
      <c r="A122" s="13">
        <v>121</v>
      </c>
      <c r="B122" s="18" t="s">
        <v>1364</v>
      </c>
      <c r="C122" s="15" t="s">
        <v>1237</v>
      </c>
      <c r="D122" s="15" t="s">
        <v>4200</v>
      </c>
      <c r="E122" s="15" t="s">
        <v>189</v>
      </c>
      <c r="F122" s="15" t="s">
        <v>1363</v>
      </c>
      <c r="G122" s="13">
        <v>22</v>
      </c>
      <c r="H122" s="2" t="s">
        <v>4200</v>
      </c>
      <c r="I122" s="2" t="str">
        <f t="shared" si="2"/>
        <v>Grotta dei Giganti</v>
      </c>
    </row>
    <row r="123" spans="1:9" ht="14.25" x14ac:dyDescent="0.2">
      <c r="A123" s="13">
        <v>122</v>
      </c>
      <c r="B123" s="18" t="s">
        <v>1365</v>
      </c>
      <c r="C123" s="15" t="s">
        <v>1129</v>
      </c>
      <c r="D123" s="15" t="s">
        <v>4201</v>
      </c>
      <c r="E123" s="15" t="s">
        <v>189</v>
      </c>
      <c r="F123" s="15" t="s">
        <v>1366</v>
      </c>
      <c r="G123" s="13">
        <v>22</v>
      </c>
      <c r="H123" s="2" t="s">
        <v>4201</v>
      </c>
      <c r="I123" s="2" t="str">
        <f t="shared" si="2"/>
        <v>Grotta della Stalla</v>
      </c>
    </row>
    <row r="124" spans="1:9" ht="14.25" x14ac:dyDescent="0.2">
      <c r="A124" s="13">
        <v>123</v>
      </c>
      <c r="B124" s="18" t="s">
        <v>1368</v>
      </c>
      <c r="C124" s="15" t="s">
        <v>1234</v>
      </c>
      <c r="D124" s="15" t="s">
        <v>4202</v>
      </c>
      <c r="E124" s="15" t="s">
        <v>189</v>
      </c>
      <c r="F124" s="15" t="s">
        <v>1366</v>
      </c>
      <c r="G124" s="13">
        <v>22</v>
      </c>
      <c r="H124" s="2" t="s">
        <v>4202</v>
      </c>
      <c r="I124" s="2" t="str">
        <f t="shared" si="2"/>
        <v>Grotta del Drago</v>
      </c>
    </row>
    <row r="125" spans="1:9" ht="14.25" x14ac:dyDescent="0.2">
      <c r="A125" s="20">
        <v>124</v>
      </c>
      <c r="B125" s="18" t="s">
        <v>1369</v>
      </c>
      <c r="C125" s="15" t="s">
        <v>1117</v>
      </c>
      <c r="D125" s="15" t="s">
        <v>4203</v>
      </c>
      <c r="E125" s="15" t="s">
        <v>1075</v>
      </c>
      <c r="F125" s="15" t="s">
        <v>1370</v>
      </c>
      <c r="G125" s="13">
        <v>22</v>
      </c>
      <c r="H125" s="2" t="s">
        <v>4203</v>
      </c>
      <c r="I125" s="2" t="str">
        <f t="shared" si="2"/>
        <v>Grotta di Cardamone</v>
      </c>
    </row>
    <row r="126" spans="1:9" ht="14.25" x14ac:dyDescent="0.2">
      <c r="A126" s="13">
        <v>125</v>
      </c>
      <c r="B126" s="18" t="s">
        <v>1371</v>
      </c>
      <c r="C126" s="15" t="s">
        <v>1124</v>
      </c>
      <c r="D126" s="15" t="s">
        <v>4204</v>
      </c>
      <c r="E126" s="15" t="s">
        <v>1372</v>
      </c>
      <c r="F126" s="15" t="s">
        <v>1373</v>
      </c>
      <c r="G126" s="13">
        <v>22</v>
      </c>
      <c r="H126" s="2" t="s">
        <v>4204</v>
      </c>
      <c r="I126" s="2" t="str">
        <f t="shared" si="2"/>
        <v>Grotta Santuario di Montevergine</v>
      </c>
    </row>
    <row r="127" spans="1:9" ht="14.25" x14ac:dyDescent="0.2">
      <c r="A127" s="13">
        <v>126</v>
      </c>
      <c r="B127" s="18" t="s">
        <v>1374</v>
      </c>
      <c r="C127" s="15" t="s">
        <v>1375</v>
      </c>
      <c r="D127" s="15" t="s">
        <v>4205</v>
      </c>
      <c r="E127" s="15" t="s">
        <v>1056</v>
      </c>
      <c r="F127" s="15" t="s">
        <v>1376</v>
      </c>
      <c r="G127" s="13">
        <v>5</v>
      </c>
      <c r="H127" s="2" t="s">
        <v>4205</v>
      </c>
      <c r="I127" s="2" t="str">
        <f t="shared" si="2"/>
        <v>Grotta dello Speziale (Grotta dei Fidanzati)</v>
      </c>
    </row>
    <row r="128" spans="1:9" ht="14.25" x14ac:dyDescent="0.2">
      <c r="A128" s="13">
        <v>127</v>
      </c>
      <c r="B128" s="18" t="s">
        <v>1377</v>
      </c>
      <c r="C128" s="15" t="s">
        <v>1124</v>
      </c>
      <c r="D128" s="15" t="s">
        <v>4206</v>
      </c>
      <c r="E128" s="15" t="s">
        <v>1056</v>
      </c>
      <c r="F128" s="15" t="s">
        <v>1376</v>
      </c>
      <c r="G128" s="13">
        <v>5</v>
      </c>
      <c r="H128" s="2" t="s">
        <v>4206</v>
      </c>
      <c r="I128" s="2" t="str">
        <f t="shared" si="2"/>
        <v>Grotta Poesia Grande</v>
      </c>
    </row>
    <row r="129" spans="1:9" ht="14.25" x14ac:dyDescent="0.2">
      <c r="A129" s="13">
        <v>128</v>
      </c>
      <c r="B129" s="18" t="s">
        <v>1378</v>
      </c>
      <c r="C129" s="15" t="s">
        <v>1124</v>
      </c>
      <c r="D129" s="15" t="s">
        <v>4207</v>
      </c>
      <c r="E129" s="15" t="s">
        <v>1056</v>
      </c>
      <c r="F129" s="15" t="s">
        <v>1376</v>
      </c>
      <c r="G129" s="13">
        <v>5</v>
      </c>
      <c r="H129" s="2" t="s">
        <v>4207</v>
      </c>
      <c r="I129" s="2" t="str">
        <f t="shared" si="2"/>
        <v>Grotta Poesia Piccola</v>
      </c>
    </row>
    <row r="130" spans="1:9" ht="14.25" x14ac:dyDescent="0.2">
      <c r="A130" s="13">
        <v>129</v>
      </c>
      <c r="B130" s="18" t="s">
        <v>1379</v>
      </c>
      <c r="C130" s="15"/>
      <c r="D130" s="15" t="s">
        <v>1379</v>
      </c>
      <c r="E130" s="15" t="s">
        <v>214</v>
      </c>
      <c r="F130" s="15" t="s">
        <v>1380</v>
      </c>
      <c r="G130" s="13">
        <v>22</v>
      </c>
      <c r="H130" s="2" t="s">
        <v>4208</v>
      </c>
      <c r="I130" s="2" t="str">
        <f>MID(H130,2,1000)</f>
        <v>La Galategghiu</v>
      </c>
    </row>
    <row r="131" spans="1:9" ht="14.25" x14ac:dyDescent="0.2">
      <c r="A131" s="13">
        <v>130</v>
      </c>
      <c r="B131" s="18" t="s">
        <v>1381</v>
      </c>
      <c r="C131" s="15" t="s">
        <v>1382</v>
      </c>
      <c r="D131" s="15" t="s">
        <v>4209</v>
      </c>
      <c r="E131" s="15" t="s">
        <v>214</v>
      </c>
      <c r="F131" s="15" t="s">
        <v>1380</v>
      </c>
      <c r="G131" s="13">
        <v>22</v>
      </c>
      <c r="H131" s="2" t="s">
        <v>4209</v>
      </c>
      <c r="I131" s="2" t="str">
        <f t="shared" si="2"/>
        <v>Grotticella Li Giardine</v>
      </c>
    </row>
    <row r="132" spans="1:9" ht="14.25" x14ac:dyDescent="0.2">
      <c r="A132" s="13">
        <v>131</v>
      </c>
      <c r="B132" s="18" t="s">
        <v>1383</v>
      </c>
      <c r="C132" s="15" t="s">
        <v>1237</v>
      </c>
      <c r="D132" s="15" t="s">
        <v>4210</v>
      </c>
      <c r="E132" s="15" t="s">
        <v>214</v>
      </c>
      <c r="F132" s="15" t="s">
        <v>1380</v>
      </c>
      <c r="G132" s="13">
        <v>22</v>
      </c>
      <c r="H132" s="2" t="s">
        <v>4210</v>
      </c>
      <c r="I132" s="2" t="str">
        <f t="shared" si="2"/>
        <v>Grotta dei Libri</v>
      </c>
    </row>
    <row r="133" spans="1:9" ht="14.25" x14ac:dyDescent="0.2">
      <c r="A133" s="13">
        <v>132</v>
      </c>
      <c r="B133" s="18" t="s">
        <v>1384</v>
      </c>
      <c r="C133" s="15" t="s">
        <v>1385</v>
      </c>
      <c r="D133" s="15" t="s">
        <v>4211</v>
      </c>
      <c r="E133" s="15" t="s">
        <v>214</v>
      </c>
      <c r="F133" s="15" t="s">
        <v>1384</v>
      </c>
      <c r="G133" s="13">
        <v>5</v>
      </c>
      <c r="H133" s="2" t="s">
        <v>4211</v>
      </c>
      <c r="I133" s="2" t="str">
        <f t="shared" si="2"/>
        <v>Grotta settentrionale Le Due Pietre</v>
      </c>
    </row>
    <row r="134" spans="1:9" ht="14.25" x14ac:dyDescent="0.2">
      <c r="A134" s="13">
        <v>133</v>
      </c>
      <c r="B134" s="18" t="s">
        <v>1384</v>
      </c>
      <c r="C134" s="15" t="s">
        <v>1386</v>
      </c>
      <c r="D134" s="15" t="s">
        <v>4212</v>
      </c>
      <c r="E134" s="15" t="s">
        <v>214</v>
      </c>
      <c r="F134" s="15" t="s">
        <v>1384</v>
      </c>
      <c r="G134" s="13">
        <v>5</v>
      </c>
      <c r="H134" s="2" t="s">
        <v>4212</v>
      </c>
      <c r="I134" s="2" t="str">
        <f t="shared" si="2"/>
        <v>Grotta centrale Le Due Pietre</v>
      </c>
    </row>
    <row r="135" spans="1:9" ht="14.25" x14ac:dyDescent="0.2">
      <c r="A135" s="13">
        <v>134</v>
      </c>
      <c r="B135" s="18" t="s">
        <v>1384</v>
      </c>
      <c r="C135" s="15" t="s">
        <v>1387</v>
      </c>
      <c r="D135" s="15" t="s">
        <v>4213</v>
      </c>
      <c r="E135" s="15" t="s">
        <v>214</v>
      </c>
      <c r="F135" s="15" t="s">
        <v>1384</v>
      </c>
      <c r="G135" s="13">
        <v>5</v>
      </c>
      <c r="H135" s="2" t="s">
        <v>4213</v>
      </c>
      <c r="I135" s="2" t="str">
        <f t="shared" si="2"/>
        <v>Grotta meridionale Le Due Pietre</v>
      </c>
    </row>
    <row r="136" spans="1:9" ht="14.25" x14ac:dyDescent="0.2">
      <c r="A136" s="13">
        <v>135</v>
      </c>
      <c r="B136" s="18" t="s">
        <v>1388</v>
      </c>
      <c r="C136" s="15"/>
      <c r="D136" s="15" t="s">
        <v>1388</v>
      </c>
      <c r="E136" s="15" t="s">
        <v>214</v>
      </c>
      <c r="F136" s="15" t="s">
        <v>1389</v>
      </c>
      <c r="G136" s="13">
        <v>22</v>
      </c>
      <c r="H136" s="2" t="s">
        <v>4214</v>
      </c>
      <c r="I136" s="2" t="str">
        <f>MID(H136,2,1000)</f>
        <v>Le Sciancagghie</v>
      </c>
    </row>
    <row r="137" spans="1:9" ht="14.25" x14ac:dyDescent="0.2">
      <c r="A137" s="13">
        <v>136</v>
      </c>
      <c r="B137" s="18" t="s">
        <v>1390</v>
      </c>
      <c r="C137" s="15" t="s">
        <v>1256</v>
      </c>
      <c r="D137" s="15" t="s">
        <v>4215</v>
      </c>
      <c r="E137" s="15" t="s">
        <v>214</v>
      </c>
      <c r="F137" s="15" t="s">
        <v>1389</v>
      </c>
      <c r="G137" s="13">
        <v>22</v>
      </c>
      <c r="H137" s="2" t="s">
        <v>4215</v>
      </c>
      <c r="I137" s="2" t="str">
        <f t="shared" si="2"/>
        <v>Grotta delle Vore (Grotta Azzurra)</v>
      </c>
    </row>
    <row r="138" spans="1:9" ht="14.25" x14ac:dyDescent="0.2">
      <c r="A138" s="13">
        <v>137</v>
      </c>
      <c r="B138" s="18" t="s">
        <v>1391</v>
      </c>
      <c r="C138" s="15" t="s">
        <v>1117</v>
      </c>
      <c r="D138" s="15" t="s">
        <v>4216</v>
      </c>
      <c r="E138" s="15" t="s">
        <v>214</v>
      </c>
      <c r="F138" s="15" t="s">
        <v>1389</v>
      </c>
      <c r="G138" s="13">
        <v>9</v>
      </c>
      <c r="H138" s="2" t="s">
        <v>4216</v>
      </c>
      <c r="I138" s="2" t="str">
        <f t="shared" si="2"/>
        <v>Grotta di Guardosedda</v>
      </c>
    </row>
    <row r="139" spans="1:9" ht="14.25" x14ac:dyDescent="0.2">
      <c r="A139" s="13">
        <v>138</v>
      </c>
      <c r="B139" s="18" t="s">
        <v>1392</v>
      </c>
      <c r="C139" s="15" t="s">
        <v>1117</v>
      </c>
      <c r="D139" s="15" t="s">
        <v>4217</v>
      </c>
      <c r="E139" s="15" t="s">
        <v>214</v>
      </c>
      <c r="F139" s="15" t="s">
        <v>1389</v>
      </c>
      <c r="G139" s="13">
        <v>5</v>
      </c>
      <c r="H139" s="2" t="s">
        <v>4217</v>
      </c>
      <c r="I139" s="2" t="str">
        <f t="shared" si="2"/>
        <v>Grotta di Porrano</v>
      </c>
    </row>
    <row r="140" spans="1:9" ht="14.25" x14ac:dyDescent="0.2">
      <c r="A140" s="13">
        <v>139</v>
      </c>
      <c r="B140" s="18" t="s">
        <v>1393</v>
      </c>
      <c r="C140" s="15" t="s">
        <v>1139</v>
      </c>
      <c r="D140" s="15" t="s">
        <v>4218</v>
      </c>
      <c r="E140" s="15" t="s">
        <v>189</v>
      </c>
      <c r="F140" s="15" t="s">
        <v>1394</v>
      </c>
      <c r="G140" s="13">
        <v>9</v>
      </c>
      <c r="H140" s="2" t="s">
        <v>4218</v>
      </c>
      <c r="I140" s="2" t="str">
        <f t="shared" si="2"/>
        <v>Grotte di Terradico (Orecchio di Terradico)</v>
      </c>
    </row>
    <row r="141" spans="1:9" ht="14.25" x14ac:dyDescent="0.2">
      <c r="A141" s="13">
        <v>140</v>
      </c>
      <c r="B141" s="18" t="s">
        <v>1395</v>
      </c>
      <c r="C141" s="15" t="s">
        <v>1396</v>
      </c>
      <c r="D141" s="15" t="s">
        <v>4219</v>
      </c>
      <c r="E141" s="15" t="s">
        <v>189</v>
      </c>
      <c r="F141" s="15" t="s">
        <v>1397</v>
      </c>
      <c r="G141" s="13">
        <v>5</v>
      </c>
      <c r="H141" s="2" t="s">
        <v>4219</v>
      </c>
      <c r="I141" s="2" t="str">
        <f t="shared" si="2"/>
        <v>Caverna delle Ossa di Punta Ristola</v>
      </c>
    </row>
    <row r="142" spans="1:9" ht="14.25" x14ac:dyDescent="0.2">
      <c r="A142" s="13">
        <v>141</v>
      </c>
      <c r="B142" s="18" t="s">
        <v>1398</v>
      </c>
      <c r="C142" s="15" t="s">
        <v>1399</v>
      </c>
      <c r="D142" s="15" t="s">
        <v>4220</v>
      </c>
      <c r="E142" s="15" t="s">
        <v>1337</v>
      </c>
      <c r="F142" s="15" t="s">
        <v>1398</v>
      </c>
      <c r="G142" s="13">
        <v>9</v>
      </c>
      <c r="H142" s="2" t="s">
        <v>4220</v>
      </c>
      <c r="I142" s="2" t="str">
        <f t="shared" si="2"/>
        <v>Abisso di Castro marina</v>
      </c>
    </row>
    <row r="143" spans="1:9" ht="14.25" x14ac:dyDescent="0.2">
      <c r="A143" s="13">
        <v>142</v>
      </c>
      <c r="B143" s="18" t="s">
        <v>1400</v>
      </c>
      <c r="C143" s="15" t="s">
        <v>1129</v>
      </c>
      <c r="D143" s="15" t="s">
        <v>4221</v>
      </c>
      <c r="E143" s="15" t="s">
        <v>282</v>
      </c>
      <c r="F143" s="15" t="s">
        <v>1401</v>
      </c>
      <c r="G143" s="13">
        <v>9</v>
      </c>
      <c r="H143" s="2" t="s">
        <v>4221</v>
      </c>
      <c r="I143" s="2" t="str">
        <f t="shared" si="2"/>
        <v>Grotta della Madonna della Ruta (Madonna della Rutte)</v>
      </c>
    </row>
    <row r="144" spans="1:9" ht="14.25" x14ac:dyDescent="0.2">
      <c r="A144" s="13">
        <v>143</v>
      </c>
      <c r="B144" s="18" t="s">
        <v>1402</v>
      </c>
      <c r="C144" s="15" t="s">
        <v>1403</v>
      </c>
      <c r="D144" s="15" t="s">
        <v>4222</v>
      </c>
      <c r="E144" s="15" t="s">
        <v>1332</v>
      </c>
      <c r="F144" s="15" t="s">
        <v>1402</v>
      </c>
      <c r="G144" s="13">
        <v>9</v>
      </c>
      <c r="H144" s="2" t="s">
        <v>4222</v>
      </c>
      <c r="I144" s="2" t="str">
        <f t="shared" si="2"/>
        <v>Vora di  Vitigliano</v>
      </c>
    </row>
    <row r="145" spans="1:9" ht="14.25" x14ac:dyDescent="0.2">
      <c r="A145" s="13">
        <v>144</v>
      </c>
      <c r="B145" s="18" t="s">
        <v>1404</v>
      </c>
      <c r="C145" s="15"/>
      <c r="D145" s="15" t="s">
        <v>1404</v>
      </c>
      <c r="E145" s="15" t="s">
        <v>214</v>
      </c>
      <c r="F145" s="15" t="s">
        <v>1405</v>
      </c>
      <c r="G145" s="13">
        <v>9</v>
      </c>
      <c r="H145" s="2" t="s">
        <v>4223</v>
      </c>
      <c r="I145" s="2" t="str">
        <f>MID(H145,2,1000)</f>
        <v>Le Mannute</v>
      </c>
    </row>
    <row r="146" spans="1:9" ht="14.25" x14ac:dyDescent="0.2">
      <c r="A146" s="13">
        <v>145</v>
      </c>
      <c r="B146" s="18" t="s">
        <v>1406</v>
      </c>
      <c r="C146" s="15" t="s">
        <v>1234</v>
      </c>
      <c r="D146" s="15" t="s">
        <v>4224</v>
      </c>
      <c r="E146" s="15" t="s">
        <v>214</v>
      </c>
      <c r="F146" s="15" t="s">
        <v>1407</v>
      </c>
      <c r="G146" s="13">
        <v>9</v>
      </c>
      <c r="H146" s="2" t="s">
        <v>4224</v>
      </c>
      <c r="I146" s="2" t="str">
        <f t="shared" si="2"/>
        <v>Grotta del Canale delle Vore (Canale di Terradico)</v>
      </c>
    </row>
    <row r="147" spans="1:9" ht="14.25" x14ac:dyDescent="0.2">
      <c r="A147" s="13">
        <v>146</v>
      </c>
      <c r="B147" s="18" t="s">
        <v>1408</v>
      </c>
      <c r="C147" s="15" t="s">
        <v>1409</v>
      </c>
      <c r="D147" s="15" t="s">
        <v>4225</v>
      </c>
      <c r="E147" s="15" t="s">
        <v>214</v>
      </c>
      <c r="F147" s="15"/>
      <c r="G147" s="13">
        <v>9</v>
      </c>
      <c r="H147" s="2" t="s">
        <v>4225</v>
      </c>
      <c r="I147" s="2" t="str">
        <f t="shared" si="2"/>
        <v>Pesco del Diavolo (Grotta Gabbelle)</v>
      </c>
    </row>
    <row r="148" spans="1:9" ht="14.25" x14ac:dyDescent="0.2">
      <c r="A148" s="13">
        <v>147</v>
      </c>
      <c r="B148" s="18" t="s">
        <v>1410</v>
      </c>
      <c r="C148" s="15" t="s">
        <v>1124</v>
      </c>
      <c r="D148" s="15" t="s">
        <v>4226</v>
      </c>
      <c r="E148" s="15" t="s">
        <v>1337</v>
      </c>
      <c r="F148" s="15"/>
      <c r="G148" s="13">
        <v>22</v>
      </c>
      <c r="H148" s="2" t="s">
        <v>4226</v>
      </c>
      <c r="I148" s="2" t="str">
        <f t="shared" si="2"/>
        <v>Grotta Chiavica</v>
      </c>
    </row>
    <row r="149" spans="1:9" ht="14.25" x14ac:dyDescent="0.2">
      <c r="A149" s="13">
        <v>148</v>
      </c>
      <c r="B149" s="18" t="s">
        <v>1411</v>
      </c>
      <c r="C149" s="15" t="s">
        <v>1256</v>
      </c>
      <c r="D149" s="15" t="s">
        <v>4227</v>
      </c>
      <c r="E149" s="15" t="s">
        <v>1337</v>
      </c>
      <c r="F149" s="15"/>
      <c r="G149" s="13">
        <v>22</v>
      </c>
      <c r="H149" s="2" t="s">
        <v>4227</v>
      </c>
      <c r="I149" s="2" t="str">
        <f t="shared" si="2"/>
        <v>Grotta delle Streghe (Striare)</v>
      </c>
    </row>
    <row r="150" spans="1:9" ht="14.25" x14ac:dyDescent="0.2">
      <c r="A150" s="13">
        <v>149</v>
      </c>
      <c r="B150" s="18" t="s">
        <v>1412</v>
      </c>
      <c r="C150" s="15" t="s">
        <v>1124</v>
      </c>
      <c r="D150" s="15" t="s">
        <v>4228</v>
      </c>
      <c r="E150" s="15" t="s">
        <v>282</v>
      </c>
      <c r="F150" s="15" t="s">
        <v>1413</v>
      </c>
      <c r="G150" s="13">
        <v>5</v>
      </c>
      <c r="H150" s="2" t="s">
        <v>4228</v>
      </c>
      <c r="I150" s="2" t="str">
        <f t="shared" si="2"/>
        <v>Grotta Triscioli</v>
      </c>
    </row>
    <row r="151" spans="1:9" ht="14.25" x14ac:dyDescent="0.2">
      <c r="A151" s="13">
        <v>150</v>
      </c>
      <c r="B151" s="18" t="s">
        <v>1414</v>
      </c>
      <c r="C151" s="15" t="s">
        <v>1124</v>
      </c>
      <c r="D151" s="15" t="s">
        <v>4229</v>
      </c>
      <c r="E151" s="15" t="s">
        <v>1415</v>
      </c>
      <c r="F151" s="15" t="s">
        <v>1416</v>
      </c>
      <c r="G151" s="13">
        <v>9</v>
      </c>
      <c r="H151" s="2" t="s">
        <v>4229</v>
      </c>
      <c r="I151" s="2" t="str">
        <f t="shared" si="2"/>
        <v>Grotta Matrona</v>
      </c>
    </row>
    <row r="152" spans="1:9" ht="14.25" x14ac:dyDescent="0.2">
      <c r="A152" s="13">
        <v>151</v>
      </c>
      <c r="B152" s="18" t="s">
        <v>1417</v>
      </c>
      <c r="C152" s="15" t="s">
        <v>1256</v>
      </c>
      <c r="D152" s="15" t="s">
        <v>4230</v>
      </c>
      <c r="E152" s="15" t="s">
        <v>282</v>
      </c>
      <c r="F152" s="15" t="s">
        <v>1401</v>
      </c>
      <c r="G152" s="13">
        <v>9</v>
      </c>
      <c r="H152" s="2" t="s">
        <v>4230</v>
      </c>
      <c r="I152" s="2" t="str">
        <f t="shared" si="2"/>
        <v>Grotta delle Fate</v>
      </c>
    </row>
    <row r="153" spans="1:9" ht="14.25" x14ac:dyDescent="0.2">
      <c r="A153" s="13">
        <v>152</v>
      </c>
      <c r="B153" s="18" t="s">
        <v>1418</v>
      </c>
      <c r="C153" s="15" t="s">
        <v>1129</v>
      </c>
      <c r="D153" s="15" t="s">
        <v>4231</v>
      </c>
      <c r="E153" s="15" t="s">
        <v>242</v>
      </c>
      <c r="F153" s="15" t="s">
        <v>1419</v>
      </c>
      <c r="G153" s="13">
        <v>9</v>
      </c>
      <c r="H153" s="2" t="s">
        <v>4231</v>
      </c>
      <c r="I153" s="2" t="str">
        <f t="shared" ref="I153:I216" si="3">H153</f>
        <v>Grotta della Monaca (Monica)</v>
      </c>
    </row>
    <row r="154" spans="1:9" ht="14.25" x14ac:dyDescent="0.2">
      <c r="A154" s="13">
        <v>153</v>
      </c>
      <c r="B154" s="18" t="s">
        <v>1420</v>
      </c>
      <c r="C154" s="15" t="s">
        <v>1124</v>
      </c>
      <c r="D154" s="15" t="s">
        <v>4232</v>
      </c>
      <c r="E154" s="15" t="s">
        <v>242</v>
      </c>
      <c r="F154" s="15" t="s">
        <v>1421</v>
      </c>
      <c r="G154" s="13">
        <v>9</v>
      </c>
      <c r="H154" s="2" t="s">
        <v>4232</v>
      </c>
      <c r="I154" s="2" t="str">
        <f t="shared" si="3"/>
        <v>Grotta Palombara (dell’Alga)</v>
      </c>
    </row>
    <row r="155" spans="1:9" ht="14.25" x14ac:dyDescent="0.2">
      <c r="A155" s="13">
        <v>154</v>
      </c>
      <c r="B155" s="18" t="s">
        <v>1422</v>
      </c>
      <c r="C155" s="15" t="s">
        <v>1124</v>
      </c>
      <c r="D155" s="15" t="s">
        <v>4233</v>
      </c>
      <c r="E155" s="15" t="s">
        <v>1423</v>
      </c>
      <c r="F155" s="15"/>
      <c r="G155" s="13">
        <v>9</v>
      </c>
      <c r="H155" s="2" t="s">
        <v>4233</v>
      </c>
      <c r="I155" s="2" t="str">
        <f t="shared" si="3"/>
        <v>Grotta L’Appidè</v>
      </c>
    </row>
    <row r="156" spans="1:9" ht="14.25" x14ac:dyDescent="0.2">
      <c r="A156" s="13">
        <v>155</v>
      </c>
      <c r="B156" s="18" t="s">
        <v>212</v>
      </c>
      <c r="C156" s="15" t="s">
        <v>1121</v>
      </c>
      <c r="D156" s="15" t="s">
        <v>4234</v>
      </c>
      <c r="E156" s="15" t="s">
        <v>212</v>
      </c>
      <c r="F156" s="15"/>
      <c r="G156" s="13">
        <v>16</v>
      </c>
      <c r="H156" s="2" t="s">
        <v>4234</v>
      </c>
      <c r="I156" s="2" t="str">
        <f t="shared" si="3"/>
        <v>Grave di  Cutrofiano</v>
      </c>
    </row>
    <row r="157" spans="1:9" ht="14.25" x14ac:dyDescent="0.2">
      <c r="A157" s="13">
        <v>156</v>
      </c>
      <c r="B157" s="18" t="s">
        <v>1424</v>
      </c>
      <c r="C157" s="15" t="s">
        <v>1425</v>
      </c>
      <c r="D157" s="15" t="s">
        <v>4235</v>
      </c>
      <c r="E157" s="15" t="s">
        <v>1075</v>
      </c>
      <c r="F157" s="15" t="s">
        <v>1426</v>
      </c>
      <c r="G157" s="13">
        <v>16</v>
      </c>
      <c r="H157" s="2" t="s">
        <v>4235</v>
      </c>
      <c r="I157" s="2" t="str">
        <f t="shared" si="3"/>
        <v>Vora in Contrada Zueppu</v>
      </c>
    </row>
    <row r="158" spans="1:9" ht="14.25" x14ac:dyDescent="0.2">
      <c r="A158" s="13">
        <v>157</v>
      </c>
      <c r="B158" s="18" t="s">
        <v>1427</v>
      </c>
      <c r="C158" s="15" t="s">
        <v>1428</v>
      </c>
      <c r="D158" s="15" t="s">
        <v>4236</v>
      </c>
      <c r="E158" s="15" t="s">
        <v>1075</v>
      </c>
      <c r="F158" s="15"/>
      <c r="G158" s="13">
        <v>16</v>
      </c>
      <c r="H158" s="2" t="s">
        <v>4236</v>
      </c>
      <c r="I158" s="2" t="str">
        <f t="shared" si="3"/>
        <v>Vora Liama</v>
      </c>
    </row>
    <row r="159" spans="1:9" ht="14.25" x14ac:dyDescent="0.2">
      <c r="A159" s="13">
        <v>158</v>
      </c>
      <c r="B159" s="18" t="s">
        <v>1429</v>
      </c>
      <c r="C159" s="15" t="s">
        <v>1234</v>
      </c>
      <c r="D159" s="15" t="s">
        <v>4237</v>
      </c>
      <c r="E159" s="15" t="s">
        <v>1075</v>
      </c>
      <c r="F159" s="15" t="s">
        <v>1430</v>
      </c>
      <c r="G159" s="13">
        <v>16</v>
      </c>
      <c r="H159" s="2" t="s">
        <v>4237</v>
      </c>
      <c r="I159" s="2" t="str">
        <f t="shared" si="3"/>
        <v>Grotta del Laghetto sotterraneo (Grotta della Fontana)</v>
      </c>
    </row>
    <row r="160" spans="1:9" ht="14.25" x14ac:dyDescent="0.2">
      <c r="A160" s="13">
        <v>159</v>
      </c>
      <c r="B160" s="18" t="s">
        <v>1431</v>
      </c>
      <c r="C160" s="15" t="s">
        <v>6246</v>
      </c>
      <c r="D160" s="15" t="s">
        <v>6247</v>
      </c>
      <c r="E160" s="15" t="s">
        <v>1075</v>
      </c>
      <c r="F160" s="15"/>
      <c r="G160" s="13">
        <v>16</v>
      </c>
      <c r="H160" s="2" t="s">
        <v>6247</v>
      </c>
      <c r="I160" s="2" t="str">
        <f t="shared" si="3"/>
        <v>Grotticella presso la Grotta del Laghetto 1</v>
      </c>
    </row>
    <row r="161" spans="1:9" ht="14.25" x14ac:dyDescent="0.2">
      <c r="A161" s="13">
        <v>160</v>
      </c>
      <c r="B161" s="18" t="s">
        <v>1432</v>
      </c>
      <c r="C161" s="15" t="s">
        <v>6246</v>
      </c>
      <c r="D161" s="15" t="s">
        <v>6248</v>
      </c>
      <c r="E161" s="15" t="s">
        <v>1075</v>
      </c>
      <c r="F161" s="15"/>
      <c r="G161" s="13">
        <v>16</v>
      </c>
      <c r="H161" s="2" t="s">
        <v>6248</v>
      </c>
      <c r="I161" s="2" t="str">
        <f t="shared" si="3"/>
        <v>Grotticella presso la Grotta del Laghetto 2</v>
      </c>
    </row>
    <row r="162" spans="1:9" ht="14.25" x14ac:dyDescent="0.2">
      <c r="A162" s="13">
        <v>161</v>
      </c>
      <c r="B162" s="18" t="s">
        <v>1433</v>
      </c>
      <c r="C162" s="15" t="s">
        <v>1434</v>
      </c>
      <c r="D162" s="15" t="s">
        <v>4238</v>
      </c>
      <c r="E162" s="15" t="s">
        <v>1075</v>
      </c>
      <c r="F162" s="15"/>
      <c r="G162" s="13">
        <v>16</v>
      </c>
      <c r="H162" s="2" t="s">
        <v>4238</v>
      </c>
      <c r="I162" s="2" t="str">
        <f t="shared" si="3"/>
        <v>Inghiottitoio della Vora di Nfogamonaci</v>
      </c>
    </row>
    <row r="163" spans="1:9" ht="14.25" x14ac:dyDescent="0.2">
      <c r="A163" s="13">
        <v>162</v>
      </c>
      <c r="B163" s="18" t="s">
        <v>1069</v>
      </c>
      <c r="C163" s="15" t="s">
        <v>1117</v>
      </c>
      <c r="D163" s="15" t="s">
        <v>4239</v>
      </c>
      <c r="E163" s="15" t="s">
        <v>1069</v>
      </c>
      <c r="F163" s="15"/>
      <c r="G163" s="13">
        <v>22</v>
      </c>
      <c r="H163" s="2" t="s">
        <v>4239</v>
      </c>
      <c r="I163" s="2" t="str">
        <f t="shared" si="3"/>
        <v>Grotta di Monteroni</v>
      </c>
    </row>
    <row r="164" spans="1:9" ht="14.25" x14ac:dyDescent="0.2">
      <c r="A164" s="13">
        <v>163</v>
      </c>
      <c r="B164" s="18" t="s">
        <v>1435</v>
      </c>
      <c r="C164" s="15" t="s">
        <v>1234</v>
      </c>
      <c r="D164" s="15" t="s">
        <v>4240</v>
      </c>
      <c r="E164" s="15" t="s">
        <v>216</v>
      </c>
      <c r="F164" s="15" t="s">
        <v>1436</v>
      </c>
      <c r="G164" s="13">
        <v>22</v>
      </c>
      <c r="H164" s="2" t="s">
        <v>4240</v>
      </c>
      <c r="I164" s="2" t="str">
        <f t="shared" si="3"/>
        <v xml:space="preserve">Grotta del Passero </v>
      </c>
    </row>
    <row r="165" spans="1:9" ht="14.25" x14ac:dyDescent="0.2">
      <c r="A165" s="13">
        <v>164</v>
      </c>
      <c r="B165" s="18" t="s">
        <v>1437</v>
      </c>
      <c r="C165" s="15" t="s">
        <v>1256</v>
      </c>
      <c r="D165" s="15" t="s">
        <v>4241</v>
      </c>
      <c r="E165" s="15" t="s">
        <v>1065</v>
      </c>
      <c r="F165" s="15" t="s">
        <v>1438</v>
      </c>
      <c r="G165" s="13">
        <v>22</v>
      </c>
      <c r="H165" s="2" t="s">
        <v>4241</v>
      </c>
      <c r="I165" s="2" t="str">
        <f t="shared" si="3"/>
        <v>Grotta delle Ancore</v>
      </c>
    </row>
    <row r="166" spans="1:9" ht="14.25" x14ac:dyDescent="0.2">
      <c r="A166" s="13">
        <v>165</v>
      </c>
      <c r="B166" s="18" t="s">
        <v>1439</v>
      </c>
      <c r="C166" s="15" t="s">
        <v>6243</v>
      </c>
      <c r="D166" s="15" t="s">
        <v>6249</v>
      </c>
      <c r="E166" s="15" t="s">
        <v>242</v>
      </c>
      <c r="F166" s="15" t="s">
        <v>1440</v>
      </c>
      <c r="G166" s="13">
        <v>9</v>
      </c>
      <c r="H166" s="2" t="s">
        <v>6249</v>
      </c>
      <c r="I166" s="2" t="str">
        <f t="shared" si="3"/>
        <v>Grotta presso Torre Santo Stefano</v>
      </c>
    </row>
    <row r="167" spans="1:9" ht="14.25" x14ac:dyDescent="0.2">
      <c r="A167" s="13">
        <v>166</v>
      </c>
      <c r="B167" s="18" t="s">
        <v>1441</v>
      </c>
      <c r="C167" s="15" t="s">
        <v>1129</v>
      </c>
      <c r="D167" s="15" t="s">
        <v>4242</v>
      </c>
      <c r="E167" s="15" t="s">
        <v>1056</v>
      </c>
      <c r="F167" s="15" t="s">
        <v>1442</v>
      </c>
      <c r="G167" s="13">
        <v>22</v>
      </c>
      <c r="H167" s="2" t="s">
        <v>4242</v>
      </c>
      <c r="I167" s="2" t="str">
        <f t="shared" si="3"/>
        <v>Grotta della Prima Spiaggia (Grotta di Mafarò)</v>
      </c>
    </row>
    <row r="168" spans="1:9" ht="14.25" x14ac:dyDescent="0.2">
      <c r="A168" s="13">
        <v>167</v>
      </c>
      <c r="B168" s="18" t="s">
        <v>1443</v>
      </c>
      <c r="C168" s="15" t="s">
        <v>1375</v>
      </c>
      <c r="D168" s="15" t="s">
        <v>4243</v>
      </c>
      <c r="E168" s="15" t="s">
        <v>1056</v>
      </c>
      <c r="F168" s="15" t="s">
        <v>1442</v>
      </c>
      <c r="G168" s="13">
        <v>22</v>
      </c>
      <c r="H168" s="2" t="s">
        <v>4243</v>
      </c>
      <c r="I168" s="2" t="str">
        <f t="shared" si="3"/>
        <v>Grotta dello Mbruficu</v>
      </c>
    </row>
    <row r="169" spans="1:9" ht="14.25" x14ac:dyDescent="0.2">
      <c r="A169" s="13">
        <v>168</v>
      </c>
      <c r="B169" s="18" t="s">
        <v>1444</v>
      </c>
      <c r="C169" s="15" t="s">
        <v>1234</v>
      </c>
      <c r="D169" s="15" t="s">
        <v>4244</v>
      </c>
      <c r="E169" s="15" t="s">
        <v>1056</v>
      </c>
      <c r="F169" s="15" t="s">
        <v>1442</v>
      </c>
      <c r="G169" s="13">
        <v>22</v>
      </c>
      <c r="H169" s="2" t="s">
        <v>4244</v>
      </c>
      <c r="I169" s="2" t="str">
        <f t="shared" si="3"/>
        <v>Grotta del Pepe</v>
      </c>
    </row>
    <row r="170" spans="1:9" ht="14.25" x14ac:dyDescent="0.2">
      <c r="A170" s="13">
        <v>169</v>
      </c>
      <c r="B170" s="18" t="s">
        <v>1445</v>
      </c>
      <c r="C170" s="15" t="s">
        <v>1264</v>
      </c>
      <c r="D170" s="15" t="s">
        <v>4245</v>
      </c>
      <c r="E170" s="15" t="s">
        <v>1056</v>
      </c>
      <c r="F170" s="15" t="s">
        <v>1442</v>
      </c>
      <c r="G170" s="13">
        <v>22</v>
      </c>
      <c r="H170" s="2" t="s">
        <v>4245</v>
      </c>
      <c r="I170" s="2" t="str">
        <f t="shared" si="3"/>
        <v>Grotta dell’ Acqua dolce 1</v>
      </c>
    </row>
    <row r="171" spans="1:9" ht="14.25" x14ac:dyDescent="0.2">
      <c r="A171" s="13">
        <v>170</v>
      </c>
      <c r="B171" s="18" t="s">
        <v>1446</v>
      </c>
      <c r="C171" s="15" t="s">
        <v>1264</v>
      </c>
      <c r="D171" s="15" t="s">
        <v>4246</v>
      </c>
      <c r="E171" s="15" t="s">
        <v>1056</v>
      </c>
      <c r="F171" s="15" t="s">
        <v>1442</v>
      </c>
      <c r="G171" s="13">
        <v>22</v>
      </c>
      <c r="H171" s="2" t="s">
        <v>4246</v>
      </c>
      <c r="I171" s="2" t="str">
        <f t="shared" si="3"/>
        <v>Grotta dell’ Acqua dolce 2</v>
      </c>
    </row>
    <row r="172" spans="1:9" ht="14.25" x14ac:dyDescent="0.2">
      <c r="A172" s="13">
        <v>171</v>
      </c>
      <c r="B172" s="18" t="s">
        <v>1447</v>
      </c>
      <c r="C172" s="15" t="s">
        <v>1264</v>
      </c>
      <c r="D172" s="15" t="s">
        <v>4247</v>
      </c>
      <c r="E172" s="15" t="s">
        <v>1056</v>
      </c>
      <c r="F172" s="15" t="s">
        <v>1442</v>
      </c>
      <c r="G172" s="13">
        <v>22</v>
      </c>
      <c r="H172" s="2" t="s">
        <v>4247</v>
      </c>
      <c r="I172" s="2" t="str">
        <f t="shared" si="3"/>
        <v>Grotta dell’ Acqua dolce 3</v>
      </c>
    </row>
    <row r="173" spans="1:9" ht="14.25" x14ac:dyDescent="0.2">
      <c r="A173" s="13">
        <v>172</v>
      </c>
      <c r="B173" s="18" t="s">
        <v>1448</v>
      </c>
      <c r="C173" s="15" t="s">
        <v>1264</v>
      </c>
      <c r="D173" s="15" t="s">
        <v>4248</v>
      </c>
      <c r="E173" s="15" t="s">
        <v>1056</v>
      </c>
      <c r="F173" s="15" t="s">
        <v>1442</v>
      </c>
      <c r="G173" s="13">
        <v>22</v>
      </c>
      <c r="H173" s="2" t="s">
        <v>4248</v>
      </c>
      <c r="I173" s="2" t="str">
        <f t="shared" si="3"/>
        <v>Grotta dell’ Acqua dolce 4</v>
      </c>
    </row>
    <row r="174" spans="1:9" ht="14.25" x14ac:dyDescent="0.2">
      <c r="A174" s="13">
        <v>173</v>
      </c>
      <c r="B174" s="18" t="s">
        <v>1449</v>
      </c>
      <c r="C174" s="15" t="s">
        <v>1264</v>
      </c>
      <c r="D174" s="15" t="s">
        <v>4249</v>
      </c>
      <c r="E174" s="15" t="s">
        <v>1056</v>
      </c>
      <c r="F174" s="15" t="s">
        <v>1442</v>
      </c>
      <c r="G174" s="13">
        <v>22</v>
      </c>
      <c r="H174" s="2" t="s">
        <v>4249</v>
      </c>
      <c r="I174" s="2" t="str">
        <f t="shared" si="3"/>
        <v>Grotta dell’ Acqua dolce 5 (Grotta Ronzu Beddu)</v>
      </c>
    </row>
    <row r="175" spans="1:9" ht="14.25" x14ac:dyDescent="0.2">
      <c r="A175" s="13">
        <v>174</v>
      </c>
      <c r="B175" s="18" t="s">
        <v>1450</v>
      </c>
      <c r="C175" s="15" t="s">
        <v>1234</v>
      </c>
      <c r="D175" s="15" t="s">
        <v>4250</v>
      </c>
      <c r="E175" s="15" t="s">
        <v>1056</v>
      </c>
      <c r="F175" s="15" t="s">
        <v>1442</v>
      </c>
      <c r="G175" s="13">
        <v>22</v>
      </c>
      <c r="H175" s="2" t="s">
        <v>4250</v>
      </c>
      <c r="I175" s="2" t="str">
        <f t="shared" si="3"/>
        <v xml:space="preserve">Grotta del Canale </v>
      </c>
    </row>
    <row r="176" spans="1:9" ht="14.25" x14ac:dyDescent="0.2">
      <c r="A176" s="13">
        <v>175</v>
      </c>
      <c r="B176" s="18" t="s">
        <v>1451</v>
      </c>
      <c r="C176" s="15" t="s">
        <v>1256</v>
      </c>
      <c r="D176" s="15" t="s">
        <v>4251</v>
      </c>
      <c r="E176" s="15" t="s">
        <v>1056</v>
      </c>
      <c r="F176" s="15" t="s">
        <v>1452</v>
      </c>
      <c r="G176" s="13">
        <v>22</v>
      </c>
      <c r="H176" s="2" t="s">
        <v>4251</v>
      </c>
      <c r="I176" s="2" t="str">
        <f t="shared" si="3"/>
        <v>Grotta delle Streghe (Moniche)</v>
      </c>
    </row>
    <row r="177" spans="1:9" ht="14.25" x14ac:dyDescent="0.2">
      <c r="A177" s="13">
        <v>176</v>
      </c>
      <c r="B177" s="18" t="s">
        <v>1453</v>
      </c>
      <c r="C177" s="15" t="s">
        <v>1454</v>
      </c>
      <c r="D177" s="15" t="s">
        <v>4252</v>
      </c>
      <c r="E177" s="15" t="s">
        <v>1455</v>
      </c>
      <c r="F177" s="15"/>
      <c r="G177" s="13">
        <v>22</v>
      </c>
      <c r="H177" s="2" t="s">
        <v>4252</v>
      </c>
      <c r="I177" s="2" t="str">
        <f t="shared" si="3"/>
        <v>Vora di Campi Salentina</v>
      </c>
    </row>
    <row r="178" spans="1:9" ht="14.25" x14ac:dyDescent="0.2">
      <c r="A178" s="13">
        <v>177</v>
      </c>
      <c r="B178" s="18" t="s">
        <v>1456</v>
      </c>
      <c r="C178" s="15" t="s">
        <v>1457</v>
      </c>
      <c r="D178" s="15" t="s">
        <v>4253</v>
      </c>
      <c r="E178" s="15" t="s">
        <v>1054</v>
      </c>
      <c r="F178" s="15"/>
      <c r="G178" s="13">
        <v>22</v>
      </c>
      <c r="H178" s="2" t="s">
        <v>4253</v>
      </c>
      <c r="I178" s="2" t="str">
        <f t="shared" si="3"/>
        <v>Vora della Serra del Foderà</v>
      </c>
    </row>
    <row r="179" spans="1:9" ht="14.25" x14ac:dyDescent="0.2">
      <c r="A179" s="13">
        <v>178</v>
      </c>
      <c r="B179" s="18" t="s">
        <v>1458</v>
      </c>
      <c r="C179" s="15" t="s">
        <v>1459</v>
      </c>
      <c r="D179" s="15" t="s">
        <v>4254</v>
      </c>
      <c r="E179" s="15" t="s">
        <v>1460</v>
      </c>
      <c r="F179" s="15"/>
      <c r="G179" s="13">
        <v>9</v>
      </c>
      <c r="H179" s="2" t="s">
        <v>4254</v>
      </c>
      <c r="I179" s="2" t="str">
        <f t="shared" si="3"/>
        <v>Voragine del Giardino Cerri</v>
      </c>
    </row>
    <row r="180" spans="1:9" ht="14.25" x14ac:dyDescent="0.2">
      <c r="A180" s="13">
        <v>179</v>
      </c>
      <c r="B180" s="18" t="s">
        <v>1461</v>
      </c>
      <c r="C180" s="15" t="s">
        <v>6250</v>
      </c>
      <c r="D180" s="15" t="s">
        <v>6251</v>
      </c>
      <c r="E180" s="15" t="s">
        <v>1460</v>
      </c>
      <c r="F180" s="15"/>
      <c r="G180" s="13">
        <v>9</v>
      </c>
      <c r="H180" s="2" t="s">
        <v>6251</v>
      </c>
      <c r="I180" s="2" t="str">
        <f t="shared" si="3"/>
        <v>Voragine presso l’ex Macello</v>
      </c>
    </row>
    <row r="181" spans="1:9" ht="14.25" x14ac:dyDescent="0.2">
      <c r="A181" s="13">
        <v>180</v>
      </c>
      <c r="B181" s="18" t="s">
        <v>1462</v>
      </c>
      <c r="C181" s="15" t="s">
        <v>6252</v>
      </c>
      <c r="D181" s="15" t="s">
        <v>6253</v>
      </c>
      <c r="E181" s="15" t="s">
        <v>1460</v>
      </c>
      <c r="F181" s="15"/>
      <c r="G181" s="13">
        <v>9</v>
      </c>
      <c r="H181" s="2" t="s">
        <v>6253</v>
      </c>
      <c r="I181" s="2" t="str">
        <f t="shared" si="3"/>
        <v>Voragine presso l’ Ospedale ex Convento</v>
      </c>
    </row>
    <row r="182" spans="1:9" ht="14.25" x14ac:dyDescent="0.2">
      <c r="A182" s="13">
        <v>181</v>
      </c>
      <c r="B182" s="18" t="s">
        <v>1463</v>
      </c>
      <c r="C182" s="15" t="s">
        <v>1464</v>
      </c>
      <c r="D182" s="15" t="s">
        <v>4255</v>
      </c>
      <c r="E182" s="15" t="s">
        <v>142</v>
      </c>
      <c r="F182" s="15" t="s">
        <v>1465</v>
      </c>
      <c r="G182" s="13">
        <v>16</v>
      </c>
      <c r="H182" s="2" t="s">
        <v>4255</v>
      </c>
      <c r="I182" s="2" t="str">
        <f t="shared" si="3"/>
        <v>Vora nel  Fondo Lame</v>
      </c>
    </row>
    <row r="183" spans="1:9" ht="14.25" x14ac:dyDescent="0.2">
      <c r="A183" s="13">
        <v>182</v>
      </c>
      <c r="B183" s="18" t="s">
        <v>1466</v>
      </c>
      <c r="C183" s="15" t="s">
        <v>1428</v>
      </c>
      <c r="D183" s="15" t="s">
        <v>4256</v>
      </c>
      <c r="E183" s="15" t="s">
        <v>259</v>
      </c>
      <c r="F183" s="15"/>
      <c r="G183" s="13">
        <v>16</v>
      </c>
      <c r="H183" s="2" t="s">
        <v>4256</v>
      </c>
      <c r="I183" s="2" t="str">
        <f t="shared" si="3"/>
        <v>Vora Serra Pozzo Mauro</v>
      </c>
    </row>
    <row r="184" spans="1:9" ht="14.25" x14ac:dyDescent="0.2">
      <c r="A184" s="13">
        <v>183</v>
      </c>
      <c r="B184" s="18" t="s">
        <v>1467</v>
      </c>
      <c r="C184" s="15" t="s">
        <v>1468</v>
      </c>
      <c r="D184" s="15" t="s">
        <v>4257</v>
      </c>
      <c r="E184" s="15" t="s">
        <v>1030</v>
      </c>
      <c r="F184" s="15"/>
      <c r="G184" s="13">
        <v>16</v>
      </c>
      <c r="H184" s="2" t="s">
        <v>4257</v>
      </c>
      <c r="I184" s="2" t="str">
        <f t="shared" si="3"/>
        <v xml:space="preserve">Vora del Macello </v>
      </c>
    </row>
    <row r="185" spans="1:9" ht="14.25" x14ac:dyDescent="0.2">
      <c r="A185" s="13">
        <v>184</v>
      </c>
      <c r="B185" s="18" t="s">
        <v>1469</v>
      </c>
      <c r="C185" s="15" t="s">
        <v>1470</v>
      </c>
      <c r="D185" s="15" t="s">
        <v>4258</v>
      </c>
      <c r="E185" s="15" t="s">
        <v>1030</v>
      </c>
      <c r="F185" s="15"/>
      <c r="G185" s="13">
        <v>16</v>
      </c>
      <c r="H185" s="2" t="s">
        <v>4258</v>
      </c>
      <c r="I185" s="2" t="str">
        <f t="shared" si="3"/>
        <v xml:space="preserve">Vora de la Forcedda </v>
      </c>
    </row>
    <row r="186" spans="1:9" ht="14.25" x14ac:dyDescent="0.2">
      <c r="A186" s="13">
        <v>185</v>
      </c>
      <c r="B186" s="18" t="s">
        <v>1471</v>
      </c>
      <c r="C186" s="15" t="s">
        <v>1428</v>
      </c>
      <c r="D186" s="15" t="s">
        <v>4259</v>
      </c>
      <c r="E186" s="15" t="s">
        <v>1030</v>
      </c>
      <c r="F186" s="15"/>
      <c r="G186" s="13">
        <v>16</v>
      </c>
      <c r="H186" s="2" t="s">
        <v>4259</v>
      </c>
      <c r="I186" s="2" t="str">
        <f t="shared" si="3"/>
        <v>Vora Sant’Anna</v>
      </c>
    </row>
    <row r="187" spans="1:9" ht="14.25" x14ac:dyDescent="0.2">
      <c r="A187" s="13">
        <v>186</v>
      </c>
      <c r="B187" s="18" t="s">
        <v>1472</v>
      </c>
      <c r="C187" s="15" t="s">
        <v>1428</v>
      </c>
      <c r="D187" s="15" t="s">
        <v>4260</v>
      </c>
      <c r="E187" s="15" t="s">
        <v>1030</v>
      </c>
      <c r="F187" s="15"/>
      <c r="G187" s="13">
        <v>16</v>
      </c>
      <c r="H187" s="2" t="s">
        <v>4260</v>
      </c>
      <c r="I187" s="2" t="str">
        <f t="shared" si="3"/>
        <v>Vora Barrine</v>
      </c>
    </row>
    <row r="188" spans="1:9" ht="14.25" x14ac:dyDescent="0.2">
      <c r="A188" s="13">
        <v>187</v>
      </c>
      <c r="B188" s="18" t="s">
        <v>1473</v>
      </c>
      <c r="C188" s="15" t="s">
        <v>1428</v>
      </c>
      <c r="D188" s="15" t="s">
        <v>4261</v>
      </c>
      <c r="E188" s="15" t="s">
        <v>1474</v>
      </c>
      <c r="F188" s="15"/>
      <c r="G188" s="13">
        <v>16</v>
      </c>
      <c r="H188" s="2" t="s">
        <v>4261</v>
      </c>
      <c r="I188" s="2" t="str">
        <f t="shared" si="3"/>
        <v>Vora Pansera</v>
      </c>
    </row>
    <row r="189" spans="1:9" ht="14.25" x14ac:dyDescent="0.2">
      <c r="A189" s="13">
        <v>188</v>
      </c>
      <c r="B189" s="18" t="s">
        <v>1475</v>
      </c>
      <c r="C189" s="15" t="s">
        <v>1454</v>
      </c>
      <c r="D189" s="15" t="s">
        <v>4262</v>
      </c>
      <c r="E189" s="15" t="s">
        <v>943</v>
      </c>
      <c r="F189" s="15" t="s">
        <v>1476</v>
      </c>
      <c r="G189" s="13">
        <v>16</v>
      </c>
      <c r="H189" s="2" t="s">
        <v>4262</v>
      </c>
      <c r="I189" s="2" t="str">
        <f t="shared" si="3"/>
        <v xml:space="preserve">Vora di Supersano </v>
      </c>
    </row>
    <row r="190" spans="1:9" ht="14.25" x14ac:dyDescent="0.2">
      <c r="A190" s="13">
        <v>189</v>
      </c>
      <c r="B190" s="18" t="s">
        <v>1477</v>
      </c>
      <c r="C190" s="15" t="s">
        <v>1478</v>
      </c>
      <c r="D190" s="15" t="s">
        <v>4263</v>
      </c>
      <c r="E190" s="15" t="s">
        <v>961</v>
      </c>
      <c r="F190" s="15"/>
      <c r="G190" s="13">
        <v>16</v>
      </c>
      <c r="H190" s="2" t="s">
        <v>4263</v>
      </c>
      <c r="I190" s="2" t="str">
        <f t="shared" si="3"/>
        <v>Vora a Sud della Via del Mito</v>
      </c>
    </row>
    <row r="191" spans="1:9" ht="14.25" x14ac:dyDescent="0.2">
      <c r="A191" s="13">
        <v>190</v>
      </c>
      <c r="B191" s="18" t="s">
        <v>292</v>
      </c>
      <c r="C191" s="15" t="s">
        <v>1479</v>
      </c>
      <c r="D191" s="15" t="s">
        <v>4264</v>
      </c>
      <c r="E191" s="15" t="s">
        <v>292</v>
      </c>
      <c r="F191" s="15"/>
      <c r="G191" s="13">
        <v>16</v>
      </c>
      <c r="H191" s="2" t="s">
        <v>4264</v>
      </c>
      <c r="I191" s="2" t="str">
        <f t="shared" si="3"/>
        <v>Capovento di  Veglie</v>
      </c>
    </row>
    <row r="192" spans="1:9" ht="14.25" x14ac:dyDescent="0.2">
      <c r="A192" s="13">
        <v>191</v>
      </c>
      <c r="B192" s="18" t="s">
        <v>1480</v>
      </c>
      <c r="C192" s="15" t="s">
        <v>1454</v>
      </c>
      <c r="D192" s="15" t="s">
        <v>4265</v>
      </c>
      <c r="E192" s="15" t="s">
        <v>1481</v>
      </c>
      <c r="F192" s="15"/>
      <c r="G192" s="13">
        <v>16</v>
      </c>
      <c r="H192" s="2" t="s">
        <v>4265</v>
      </c>
      <c r="I192" s="2" t="str">
        <f t="shared" si="3"/>
        <v>Vora di Salice</v>
      </c>
    </row>
    <row r="193" spans="1:9" ht="14.25" x14ac:dyDescent="0.2">
      <c r="A193" s="13">
        <v>192</v>
      </c>
      <c r="B193" s="18" t="s">
        <v>1482</v>
      </c>
      <c r="C193" s="15" t="s">
        <v>1351</v>
      </c>
      <c r="D193" s="15" t="s">
        <v>4266</v>
      </c>
      <c r="E193" s="15" t="s">
        <v>1483</v>
      </c>
      <c r="F193" s="15"/>
      <c r="G193" s="13">
        <v>5</v>
      </c>
      <c r="H193" s="2" t="s">
        <v>4266</v>
      </c>
      <c r="I193" s="2" t="str">
        <f t="shared" si="3"/>
        <v>Vora grande di Surano (dello Stige) (Vora di Spedicaturo)</v>
      </c>
    </row>
    <row r="194" spans="1:9" ht="14.25" x14ac:dyDescent="0.2">
      <c r="A194" s="13">
        <v>193</v>
      </c>
      <c r="B194" s="18" t="s">
        <v>1484</v>
      </c>
      <c r="C194" s="15" t="s">
        <v>1156</v>
      </c>
      <c r="D194" s="15" t="s">
        <v>4267</v>
      </c>
      <c r="E194" s="15" t="s">
        <v>1485</v>
      </c>
      <c r="F194" s="15"/>
      <c r="G194" s="13">
        <v>16</v>
      </c>
      <c r="H194" s="2" t="s">
        <v>4267</v>
      </c>
      <c r="I194" s="2" t="str">
        <f t="shared" si="3"/>
        <v>Inghiottitoio Casina Mellone</v>
      </c>
    </row>
    <row r="195" spans="1:9" ht="14.25" x14ac:dyDescent="0.2">
      <c r="A195" s="13">
        <v>194</v>
      </c>
      <c r="B195" s="18" t="s">
        <v>1486</v>
      </c>
      <c r="C195" s="15" t="s">
        <v>1454</v>
      </c>
      <c r="D195" s="15" t="s">
        <v>4268</v>
      </c>
      <c r="E195" s="15" t="s">
        <v>1486</v>
      </c>
      <c r="F195" s="15"/>
      <c r="G195" s="13">
        <v>16</v>
      </c>
      <c r="H195" s="2" t="s">
        <v>4268</v>
      </c>
      <c r="I195" s="2" t="str">
        <f t="shared" si="3"/>
        <v>Vora di Scorrano</v>
      </c>
    </row>
    <row r="196" spans="1:9" ht="14.25" x14ac:dyDescent="0.2">
      <c r="A196" s="13">
        <v>195</v>
      </c>
      <c r="B196" s="18" t="s">
        <v>1487</v>
      </c>
      <c r="C196" s="15" t="s">
        <v>1488</v>
      </c>
      <c r="D196" s="15" t="s">
        <v>4269</v>
      </c>
      <c r="E196" s="15" t="s">
        <v>212</v>
      </c>
      <c r="F196" s="15"/>
      <c r="G196" s="13">
        <v>16</v>
      </c>
      <c r="H196" s="2" t="s">
        <v>4269</v>
      </c>
      <c r="I196" s="2" t="str">
        <f t="shared" si="3"/>
        <v>Aviso Masseria Torremozza</v>
      </c>
    </row>
    <row r="197" spans="1:9" ht="14.25" x14ac:dyDescent="0.2">
      <c r="A197" s="13">
        <v>196</v>
      </c>
      <c r="B197" s="18" t="s">
        <v>1489</v>
      </c>
      <c r="C197" s="15" t="s">
        <v>1488</v>
      </c>
      <c r="D197" s="15" t="s">
        <v>4270</v>
      </c>
      <c r="E197" s="15" t="s">
        <v>1490</v>
      </c>
      <c r="F197" s="15"/>
      <c r="G197" s="13">
        <v>16</v>
      </c>
      <c r="H197" s="2" t="s">
        <v>4270</v>
      </c>
      <c r="I197" s="2" t="str">
        <f t="shared" si="3"/>
        <v>Aviso Neviera</v>
      </c>
    </row>
    <row r="198" spans="1:9" ht="14.25" x14ac:dyDescent="0.2">
      <c r="A198" s="13">
        <v>197</v>
      </c>
      <c r="B198" s="18" t="s">
        <v>1491</v>
      </c>
      <c r="C198" s="15" t="s">
        <v>1492</v>
      </c>
      <c r="D198" s="15" t="s">
        <v>4271</v>
      </c>
      <c r="E198" s="15" t="s">
        <v>226</v>
      </c>
      <c r="F198" s="15"/>
      <c r="G198" s="13">
        <v>5</v>
      </c>
      <c r="H198" s="2" t="s">
        <v>4271</v>
      </c>
      <c r="I198" s="2" t="str">
        <f t="shared" si="3"/>
        <v>Voragine di Parlatano</v>
      </c>
    </row>
    <row r="199" spans="1:9" ht="14.25" x14ac:dyDescent="0.2">
      <c r="A199" s="13">
        <v>198</v>
      </c>
      <c r="B199" s="18" t="s">
        <v>961</v>
      </c>
      <c r="C199" s="15" t="s">
        <v>1454</v>
      </c>
      <c r="D199" s="15" t="s">
        <v>4272</v>
      </c>
      <c r="E199" s="15" t="s">
        <v>961</v>
      </c>
      <c r="F199" s="15"/>
      <c r="G199" s="13">
        <v>16</v>
      </c>
      <c r="H199" s="2" t="s">
        <v>4272</v>
      </c>
      <c r="I199" s="2" t="str">
        <f t="shared" si="3"/>
        <v>Vora di Andrano</v>
      </c>
    </row>
    <row r="200" spans="1:9" ht="14.25" x14ac:dyDescent="0.2">
      <c r="A200" s="13">
        <v>199</v>
      </c>
      <c r="B200" s="18" t="s">
        <v>1493</v>
      </c>
      <c r="C200" s="15" t="s">
        <v>1494</v>
      </c>
      <c r="D200" s="15" t="s">
        <v>4273</v>
      </c>
      <c r="E200" s="15" t="s">
        <v>1065</v>
      </c>
      <c r="F200" s="15"/>
      <c r="G200" s="13">
        <v>16</v>
      </c>
      <c r="H200" s="2" t="s">
        <v>4273</v>
      </c>
      <c r="I200" s="2" t="str">
        <f t="shared" si="3"/>
        <v>Sprofondamento di Montesano</v>
      </c>
    </row>
    <row r="201" spans="1:9" ht="14.25" x14ac:dyDescent="0.2">
      <c r="A201" s="13">
        <v>200</v>
      </c>
      <c r="B201" s="18" t="s">
        <v>1495</v>
      </c>
      <c r="C201" s="15"/>
      <c r="D201" s="15" t="s">
        <v>1495</v>
      </c>
      <c r="E201" s="15" t="s">
        <v>1065</v>
      </c>
      <c r="F201" s="15"/>
      <c r="G201" s="13">
        <v>16</v>
      </c>
      <c r="H201" s="2" t="s">
        <v>4274</v>
      </c>
      <c r="I201" s="2" t="str">
        <f>MID(H201,2,1000)</f>
        <v>Vojurù</v>
      </c>
    </row>
    <row r="202" spans="1:9" ht="14.25" x14ac:dyDescent="0.2">
      <c r="A202" s="13">
        <v>201</v>
      </c>
      <c r="B202" s="18" t="s">
        <v>1496</v>
      </c>
      <c r="C202" s="15" t="s">
        <v>1117</v>
      </c>
      <c r="D202" s="15" t="s">
        <v>4275</v>
      </c>
      <c r="E202" s="15" t="s">
        <v>1497</v>
      </c>
      <c r="F202" s="15" t="s">
        <v>1498</v>
      </c>
      <c r="G202" s="13">
        <v>15</v>
      </c>
      <c r="H202" s="2" t="s">
        <v>4275</v>
      </c>
      <c r="I202" s="2" t="str">
        <f t="shared" si="3"/>
        <v>Grotta di Montenero</v>
      </c>
    </row>
    <row r="203" spans="1:9" ht="14.25" x14ac:dyDescent="0.2">
      <c r="A203" s="13">
        <v>202</v>
      </c>
      <c r="B203" s="18" t="s">
        <v>1499</v>
      </c>
      <c r="C203" s="15" t="s">
        <v>1117</v>
      </c>
      <c r="D203" s="15" t="s">
        <v>4276</v>
      </c>
      <c r="E203" s="15" t="s">
        <v>1500</v>
      </c>
      <c r="F203" s="15" t="s">
        <v>1501</v>
      </c>
      <c r="G203" s="13">
        <v>8</v>
      </c>
      <c r="H203" s="2" t="s">
        <v>4276</v>
      </c>
      <c r="I203" s="2" t="str">
        <f t="shared" si="3"/>
        <v>Grotta di San Michele (Grotta dell’Arcangelo) (Grotta del Monte Gargano)</v>
      </c>
    </row>
    <row r="204" spans="1:9" ht="14.25" x14ac:dyDescent="0.2">
      <c r="A204" s="13">
        <v>203</v>
      </c>
      <c r="B204" s="18" t="s">
        <v>1502</v>
      </c>
      <c r="C204" s="15" t="s">
        <v>1503</v>
      </c>
      <c r="D204" s="15" t="s">
        <v>4277</v>
      </c>
      <c r="E204" s="15" t="s">
        <v>1497</v>
      </c>
      <c r="F204" s="15" t="s">
        <v>1498</v>
      </c>
      <c r="G204" s="13">
        <v>2</v>
      </c>
      <c r="H204" s="2" t="s">
        <v>4277</v>
      </c>
      <c r="I204" s="2" t="str">
        <f t="shared" si="3"/>
        <v xml:space="preserve">Grava di  Montenero </v>
      </c>
    </row>
    <row r="205" spans="1:9" ht="14.25" x14ac:dyDescent="0.2">
      <c r="A205" s="13">
        <v>204</v>
      </c>
      <c r="B205" s="18" t="s">
        <v>1504</v>
      </c>
      <c r="C205" s="15" t="s">
        <v>1195</v>
      </c>
      <c r="D205" s="15" t="s">
        <v>4278</v>
      </c>
      <c r="E205" s="15" t="s">
        <v>1500</v>
      </c>
      <c r="F205" s="15" t="s">
        <v>1505</v>
      </c>
      <c r="G205" s="13">
        <v>11</v>
      </c>
      <c r="H205" s="2" t="s">
        <v>4278</v>
      </c>
      <c r="I205" s="2" t="str">
        <f t="shared" si="3"/>
        <v>Grotta  Umbra</v>
      </c>
    </row>
    <row r="206" spans="1:9" ht="14.25" x14ac:dyDescent="0.2">
      <c r="A206" s="13">
        <v>205</v>
      </c>
      <c r="B206" s="18" t="s">
        <v>1506</v>
      </c>
      <c r="C206" s="15" t="s">
        <v>1234</v>
      </c>
      <c r="D206" s="15" t="s">
        <v>4279</v>
      </c>
      <c r="E206" s="15" t="s">
        <v>1500</v>
      </c>
      <c r="F206" s="15" t="s">
        <v>1505</v>
      </c>
      <c r="G206" s="13">
        <v>11</v>
      </c>
      <c r="H206" s="2" t="s">
        <v>4279</v>
      </c>
      <c r="I206" s="2" t="str">
        <f t="shared" si="3"/>
        <v>Grotta del Tasso della Foresta Umbra</v>
      </c>
    </row>
    <row r="207" spans="1:9" ht="14.25" x14ac:dyDescent="0.2">
      <c r="A207" s="13">
        <v>206</v>
      </c>
      <c r="B207" s="18" t="s">
        <v>1507</v>
      </c>
      <c r="C207" s="15" t="s">
        <v>1237</v>
      </c>
      <c r="D207" s="15" t="s">
        <v>4280</v>
      </c>
      <c r="E207" s="15" t="s">
        <v>1500</v>
      </c>
      <c r="F207" s="15" t="s">
        <v>1505</v>
      </c>
      <c r="G207" s="13">
        <v>11</v>
      </c>
      <c r="H207" s="2" t="s">
        <v>4280</v>
      </c>
      <c r="I207" s="2" t="str">
        <f t="shared" si="3"/>
        <v>Grotta dei Disertori</v>
      </c>
    </row>
    <row r="208" spans="1:9" ht="14.25" x14ac:dyDescent="0.2">
      <c r="A208" s="13">
        <v>207</v>
      </c>
      <c r="B208" s="18" t="s">
        <v>1508</v>
      </c>
      <c r="C208" s="15" t="s">
        <v>1234</v>
      </c>
      <c r="D208" s="15" t="s">
        <v>4281</v>
      </c>
      <c r="E208" s="15" t="s">
        <v>1509</v>
      </c>
      <c r="F208" s="15" t="s">
        <v>1510</v>
      </c>
      <c r="G208" s="13">
        <v>20</v>
      </c>
      <c r="H208" s="2" t="s">
        <v>4281</v>
      </c>
      <c r="I208" s="2" t="str">
        <f t="shared" si="3"/>
        <v>Grotta del Tasso d’Ischitella</v>
      </c>
    </row>
    <row r="209" spans="1:9" ht="14.25" x14ac:dyDescent="0.2">
      <c r="A209" s="13">
        <v>208</v>
      </c>
      <c r="B209" s="18" t="s">
        <v>6254</v>
      </c>
      <c r="C209" s="15" t="s">
        <v>1511</v>
      </c>
      <c r="D209" s="15" t="s">
        <v>6255</v>
      </c>
      <c r="E209" s="15" t="s">
        <v>1512</v>
      </c>
      <c r="F209" s="15" t="s">
        <v>1513</v>
      </c>
      <c r="G209" s="13">
        <v>18</v>
      </c>
      <c r="H209" s="2" t="s">
        <v>6255</v>
      </c>
      <c r="I209" s="2" t="str">
        <f t="shared" si="3"/>
        <v>Caverna dell’ Acqua presso Torre Sfinale (Grotta dell’Acqua)</v>
      </c>
    </row>
    <row r="210" spans="1:9" ht="14.25" x14ac:dyDescent="0.2">
      <c r="A210" s="13">
        <v>209</v>
      </c>
      <c r="B210" s="18" t="s">
        <v>1514</v>
      </c>
      <c r="C210" s="15" t="s">
        <v>1124</v>
      </c>
      <c r="D210" s="15" t="s">
        <v>4282</v>
      </c>
      <c r="E210" s="15" t="s">
        <v>1515</v>
      </c>
      <c r="F210" s="15"/>
      <c r="G210" s="13">
        <v>18</v>
      </c>
      <c r="H210" s="2" t="s">
        <v>4282</v>
      </c>
      <c r="I210" s="2" t="str">
        <f t="shared" si="3"/>
        <v>Grotta Campana</v>
      </c>
    </row>
    <row r="211" spans="1:9" ht="14.25" x14ac:dyDescent="0.2">
      <c r="A211" s="13">
        <v>210</v>
      </c>
      <c r="B211" s="18" t="s">
        <v>1516</v>
      </c>
      <c r="C211" s="15" t="s">
        <v>1517</v>
      </c>
      <c r="D211" s="15" t="s">
        <v>4283</v>
      </c>
      <c r="E211" s="15" t="s">
        <v>646</v>
      </c>
      <c r="F211" s="15" t="s">
        <v>1518</v>
      </c>
      <c r="G211" s="13">
        <v>20</v>
      </c>
      <c r="H211" s="2" t="s">
        <v>4283</v>
      </c>
      <c r="I211" s="2" t="str">
        <f t="shared" si="3"/>
        <v>Spelonca di Ragnatela (Grotta di Ciminà)</v>
      </c>
    </row>
    <row r="212" spans="1:9" ht="14.25" x14ac:dyDescent="0.2">
      <c r="A212" s="13">
        <v>211</v>
      </c>
      <c r="B212" s="18" t="s">
        <v>1187</v>
      </c>
      <c r="C212" s="15" t="s">
        <v>1221</v>
      </c>
      <c r="D212" s="15" t="s">
        <v>4284</v>
      </c>
      <c r="E212" s="15" t="s">
        <v>1519</v>
      </c>
      <c r="F212" s="15"/>
      <c r="G212" s="13">
        <v>18</v>
      </c>
      <c r="H212" s="2" t="s">
        <v>4284</v>
      </c>
      <c r="I212" s="2" t="str">
        <f t="shared" si="3"/>
        <v>Grotta di  San Michele</v>
      </c>
    </row>
    <row r="213" spans="1:9" ht="14.25" x14ac:dyDescent="0.2">
      <c r="A213" s="13">
        <v>212</v>
      </c>
      <c r="B213" s="18" t="s">
        <v>1520</v>
      </c>
      <c r="C213" s="15" t="s">
        <v>1521</v>
      </c>
      <c r="D213" s="15" t="s">
        <v>4285</v>
      </c>
      <c r="E213" s="15" t="s">
        <v>1512</v>
      </c>
      <c r="F213" s="15" t="s">
        <v>1522</v>
      </c>
      <c r="G213" s="13">
        <v>8</v>
      </c>
      <c r="H213" s="2" t="s">
        <v>4285</v>
      </c>
      <c r="I213" s="2" t="str">
        <f t="shared" si="3"/>
        <v>Caverna di Manaccora</v>
      </c>
    </row>
    <row r="214" spans="1:9" ht="14.25" x14ac:dyDescent="0.2">
      <c r="A214" s="13">
        <v>213</v>
      </c>
      <c r="B214" s="18" t="s">
        <v>1520</v>
      </c>
      <c r="C214" s="15" t="s">
        <v>6256</v>
      </c>
      <c r="D214" s="15" t="s">
        <v>6257</v>
      </c>
      <c r="E214" s="15" t="s">
        <v>1512</v>
      </c>
      <c r="F214" s="15" t="s">
        <v>1522</v>
      </c>
      <c r="G214" s="13">
        <v>8</v>
      </c>
      <c r="H214" s="2" t="s">
        <v>6257</v>
      </c>
      <c r="I214" s="2" t="str">
        <f t="shared" si="3"/>
        <v>Grotta presso la Punta di Manaccora</v>
      </c>
    </row>
    <row r="215" spans="1:9" ht="14.25" x14ac:dyDescent="0.2">
      <c r="A215" s="13">
        <v>214</v>
      </c>
      <c r="B215" s="18" t="s">
        <v>1523</v>
      </c>
      <c r="C215" s="15" t="s">
        <v>1521</v>
      </c>
      <c r="D215" s="15" t="s">
        <v>4286</v>
      </c>
      <c r="E215" s="15" t="s">
        <v>1512</v>
      </c>
      <c r="F215" s="15" t="s">
        <v>1524</v>
      </c>
      <c r="G215" s="13">
        <v>8</v>
      </c>
      <c r="H215" s="2" t="s">
        <v>4286</v>
      </c>
      <c r="I215" s="2" t="str">
        <f t="shared" si="3"/>
        <v>Caverna di Croatico (Grotta di Crovatico)</v>
      </c>
    </row>
    <row r="216" spans="1:9" ht="14.25" x14ac:dyDescent="0.2">
      <c r="A216" s="13">
        <v>215</v>
      </c>
      <c r="B216" s="18" t="s">
        <v>1078</v>
      </c>
      <c r="C216" s="15" t="s">
        <v>1195</v>
      </c>
      <c r="D216" s="15" t="s">
        <v>4287</v>
      </c>
      <c r="E216" s="15" t="s">
        <v>1512</v>
      </c>
      <c r="F216" s="15" t="s">
        <v>1078</v>
      </c>
      <c r="G216" s="13">
        <v>8</v>
      </c>
      <c r="H216" s="2" t="s">
        <v>4287</v>
      </c>
      <c r="I216" s="2" t="str">
        <f t="shared" si="3"/>
        <v>Grotta  San Nicola</v>
      </c>
    </row>
    <row r="217" spans="1:9" ht="14.25" x14ac:dyDescent="0.2">
      <c r="A217" s="13">
        <v>216</v>
      </c>
      <c r="B217" s="18" t="s">
        <v>1525</v>
      </c>
      <c r="C217" s="15" t="s">
        <v>1526</v>
      </c>
      <c r="D217" s="15" t="s">
        <v>4288</v>
      </c>
      <c r="E217" s="15" t="s">
        <v>1512</v>
      </c>
      <c r="F217" s="15" t="s">
        <v>1527</v>
      </c>
      <c r="G217" s="13">
        <v>8</v>
      </c>
      <c r="H217" s="2" t="s">
        <v>4288</v>
      </c>
      <c r="I217" s="2" t="str">
        <f t="shared" ref="I217:I280" si="4">H217</f>
        <v>Grottone di Zagano</v>
      </c>
    </row>
    <row r="218" spans="1:9" ht="14.25" x14ac:dyDescent="0.2">
      <c r="A218" s="13">
        <v>217</v>
      </c>
      <c r="B218" s="18" t="s">
        <v>1525</v>
      </c>
      <c r="C218" s="15" t="s">
        <v>1528</v>
      </c>
      <c r="D218" s="15" t="s">
        <v>4289</v>
      </c>
      <c r="E218" s="15" t="s">
        <v>1512</v>
      </c>
      <c r="F218" s="15" t="s">
        <v>1529</v>
      </c>
      <c r="G218" s="13">
        <v>8</v>
      </c>
      <c r="H218" s="2" t="s">
        <v>4289</v>
      </c>
      <c r="I218" s="2" t="str">
        <f t="shared" si="4"/>
        <v>Caverna marina sulla spiaggia di Zagano</v>
      </c>
    </row>
    <row r="219" spans="1:9" ht="14.25" x14ac:dyDescent="0.2">
      <c r="A219" s="13">
        <v>218</v>
      </c>
      <c r="B219" s="18" t="s">
        <v>1520</v>
      </c>
      <c r="C219" s="15" t="s">
        <v>6258</v>
      </c>
      <c r="D219" s="15" t="s">
        <v>6259</v>
      </c>
      <c r="E219" s="15" t="s">
        <v>1512</v>
      </c>
      <c r="F219" s="15" t="s">
        <v>1520</v>
      </c>
      <c r="G219" s="13">
        <v>8</v>
      </c>
      <c r="H219" s="2" t="s">
        <v>6259</v>
      </c>
      <c r="I219" s="2" t="str">
        <f t="shared" si="4"/>
        <v>Caverna presso il Trabucco di Punta Manaccora</v>
      </c>
    </row>
    <row r="220" spans="1:9" ht="14.25" x14ac:dyDescent="0.2">
      <c r="A220" s="13">
        <v>219</v>
      </c>
      <c r="B220" s="18" t="s">
        <v>1530</v>
      </c>
      <c r="C220" s="15" t="s">
        <v>1124</v>
      </c>
      <c r="D220" s="15" t="s">
        <v>4290</v>
      </c>
      <c r="E220" s="15" t="s">
        <v>1512</v>
      </c>
      <c r="F220" s="15" t="s">
        <v>1520</v>
      </c>
      <c r="G220" s="13">
        <v>8</v>
      </c>
      <c r="H220" s="2" t="s">
        <v>4290</v>
      </c>
      <c r="I220" s="2" t="str">
        <f t="shared" si="4"/>
        <v>Grotta Lina (della Ventresca)</v>
      </c>
    </row>
    <row r="221" spans="1:9" ht="14.25" x14ac:dyDescent="0.2">
      <c r="A221" s="13">
        <v>220</v>
      </c>
      <c r="B221" s="18" t="s">
        <v>1531</v>
      </c>
      <c r="C221" s="15" t="s">
        <v>1237</v>
      </c>
      <c r="D221" s="15" t="s">
        <v>4291</v>
      </c>
      <c r="E221" s="15" t="s">
        <v>1512</v>
      </c>
      <c r="F221" s="15" t="s">
        <v>1520</v>
      </c>
      <c r="G221" s="13">
        <v>8</v>
      </c>
      <c r="H221" s="2" t="s">
        <v>4291</v>
      </c>
      <c r="I221" s="2" t="str">
        <f t="shared" si="4"/>
        <v>Grotta dei Banditi</v>
      </c>
    </row>
    <row r="222" spans="1:9" ht="14.25" x14ac:dyDescent="0.2">
      <c r="A222" s="13">
        <v>221</v>
      </c>
      <c r="B222" s="18" t="s">
        <v>1532</v>
      </c>
      <c r="C222" s="15" t="s">
        <v>1117</v>
      </c>
      <c r="D222" s="15" t="s">
        <v>4292</v>
      </c>
      <c r="E222" s="15" t="s">
        <v>1512</v>
      </c>
      <c r="F222" s="15" t="s">
        <v>1520</v>
      </c>
      <c r="G222" s="13">
        <v>8</v>
      </c>
      <c r="H222" s="2" t="s">
        <v>4292</v>
      </c>
      <c r="I222" s="2" t="str">
        <f t="shared" si="4"/>
        <v>Grotta di Procenisca</v>
      </c>
    </row>
    <row r="223" spans="1:9" ht="14.25" x14ac:dyDescent="0.2">
      <c r="A223" s="13">
        <v>222</v>
      </c>
      <c r="B223" s="18" t="s">
        <v>1533</v>
      </c>
      <c r="C223" s="15" t="s">
        <v>1234</v>
      </c>
      <c r="D223" s="15" t="s">
        <v>4293</v>
      </c>
      <c r="E223" s="15" t="s">
        <v>1512</v>
      </c>
      <c r="F223" s="15" t="s">
        <v>1534</v>
      </c>
      <c r="G223" s="13">
        <v>8</v>
      </c>
      <c r="H223" s="2" t="s">
        <v>4293</v>
      </c>
      <c r="I223" s="2" t="str">
        <f t="shared" si="4"/>
        <v xml:space="preserve">Grotta del Turco </v>
      </c>
    </row>
    <row r="224" spans="1:9" ht="14.25" x14ac:dyDescent="0.2">
      <c r="A224" s="13">
        <v>223</v>
      </c>
      <c r="B224" s="18" t="s">
        <v>1535</v>
      </c>
      <c r="C224" s="15" t="s">
        <v>1358</v>
      </c>
      <c r="D224" s="15" t="s">
        <v>4294</v>
      </c>
      <c r="E224" s="15" t="s">
        <v>1512</v>
      </c>
      <c r="F224" s="15" t="s">
        <v>1536</v>
      </c>
      <c r="G224" s="13">
        <v>8</v>
      </c>
      <c r="H224" s="2" t="s">
        <v>4294</v>
      </c>
      <c r="I224" s="2" t="str">
        <f t="shared" si="4"/>
        <v xml:space="preserve">Grotta del  Riccio </v>
      </c>
    </row>
    <row r="225" spans="1:9" ht="14.25" x14ac:dyDescent="0.2">
      <c r="A225" s="20">
        <v>224</v>
      </c>
      <c r="B225" s="18" t="s">
        <v>1537</v>
      </c>
      <c r="C225" s="15" t="s">
        <v>1221</v>
      </c>
      <c r="D225" s="15" t="s">
        <v>4295</v>
      </c>
      <c r="E225" s="15" t="s">
        <v>1512</v>
      </c>
      <c r="F225" s="15" t="s">
        <v>1538</v>
      </c>
      <c r="G225" s="13">
        <v>8</v>
      </c>
      <c r="H225" s="2" t="s">
        <v>4295</v>
      </c>
      <c r="I225" s="2" t="str">
        <f t="shared" si="4"/>
        <v>Grotta di  Cala di Trabucco</v>
      </c>
    </row>
    <row r="226" spans="1:9" ht="14.25" x14ac:dyDescent="0.2">
      <c r="A226" s="13">
        <v>225</v>
      </c>
      <c r="B226" s="18" t="s">
        <v>1539</v>
      </c>
      <c r="C226" s="15" t="s">
        <v>1256</v>
      </c>
      <c r="D226" s="15" t="s">
        <v>4296</v>
      </c>
      <c r="E226" s="15" t="s">
        <v>1512</v>
      </c>
      <c r="F226" s="15" t="s">
        <v>1538</v>
      </c>
      <c r="G226" s="13">
        <v>8</v>
      </c>
      <c r="H226" s="2" t="s">
        <v>4296</v>
      </c>
      <c r="I226" s="2" t="str">
        <f t="shared" si="4"/>
        <v>Grotta delle Malle</v>
      </c>
    </row>
    <row r="227" spans="1:9" ht="14.25" x14ac:dyDescent="0.2">
      <c r="A227" s="13">
        <v>226</v>
      </c>
      <c r="B227" s="18" t="s">
        <v>1540</v>
      </c>
      <c r="C227" s="15" t="s">
        <v>1129</v>
      </c>
      <c r="D227" s="15" t="s">
        <v>4297</v>
      </c>
      <c r="E227" s="15" t="s">
        <v>1512</v>
      </c>
      <c r="F227" s="15" t="s">
        <v>1541</v>
      </c>
      <c r="G227" s="13">
        <v>8</v>
      </c>
      <c r="H227" s="2" t="s">
        <v>4297</v>
      </c>
      <c r="I227" s="2" t="str">
        <f t="shared" si="4"/>
        <v>Grotta della Riva di Paliante</v>
      </c>
    </row>
    <row r="228" spans="1:9" ht="14.25" x14ac:dyDescent="0.2">
      <c r="A228" s="13">
        <v>227</v>
      </c>
      <c r="B228" s="18" t="s">
        <v>1542</v>
      </c>
      <c r="C228" s="15" t="s">
        <v>1264</v>
      </c>
      <c r="D228" s="15" t="s">
        <v>4298</v>
      </c>
      <c r="E228" s="15" t="s">
        <v>1512</v>
      </c>
      <c r="F228" s="15" t="s">
        <v>1543</v>
      </c>
      <c r="G228" s="13">
        <v>8</v>
      </c>
      <c r="H228" s="2" t="s">
        <v>4298</v>
      </c>
      <c r="I228" s="2" t="str">
        <f t="shared" si="4"/>
        <v>Grotta dell’ Abate</v>
      </c>
    </row>
    <row r="229" spans="1:9" ht="14.25" x14ac:dyDescent="0.2">
      <c r="A229" s="13">
        <v>228</v>
      </c>
      <c r="B229" s="18" t="s">
        <v>1544</v>
      </c>
      <c r="C229" s="15" t="s">
        <v>1264</v>
      </c>
      <c r="D229" s="15" t="s">
        <v>4299</v>
      </c>
      <c r="E229" s="15" t="s">
        <v>1512</v>
      </c>
      <c r="F229" s="15" t="s">
        <v>1545</v>
      </c>
      <c r="G229" s="13">
        <v>18</v>
      </c>
      <c r="H229" s="2" t="s">
        <v>4299</v>
      </c>
      <c r="I229" s="2" t="str">
        <f t="shared" si="4"/>
        <v xml:space="preserve">Grotta dell’ Immersione </v>
      </c>
    </row>
    <row r="230" spans="1:9" ht="14.25" x14ac:dyDescent="0.2">
      <c r="A230" s="13">
        <v>229</v>
      </c>
      <c r="B230" s="18" t="s">
        <v>1546</v>
      </c>
      <c r="C230" s="15" t="s">
        <v>1234</v>
      </c>
      <c r="D230" s="15" t="s">
        <v>4300</v>
      </c>
      <c r="E230" s="15" t="s">
        <v>1512</v>
      </c>
      <c r="F230" s="15" t="s">
        <v>1547</v>
      </c>
      <c r="G230" s="13">
        <v>8</v>
      </c>
      <c r="H230" s="2" t="s">
        <v>4300</v>
      </c>
      <c r="I230" s="2" t="str">
        <f t="shared" si="4"/>
        <v>Grotta del Ghialillo</v>
      </c>
    </row>
    <row r="231" spans="1:9" ht="14.25" x14ac:dyDescent="0.2">
      <c r="A231" s="13">
        <v>230</v>
      </c>
      <c r="B231" s="18" t="s">
        <v>1548</v>
      </c>
      <c r="C231" s="15" t="s">
        <v>1135</v>
      </c>
      <c r="D231" s="15" t="s">
        <v>4301</v>
      </c>
      <c r="E231" s="15" t="s">
        <v>1512</v>
      </c>
      <c r="F231" s="15" t="s">
        <v>1547</v>
      </c>
      <c r="G231" s="13">
        <v>2</v>
      </c>
      <c r="H231" s="2" t="s">
        <v>4301</v>
      </c>
      <c r="I231" s="2" t="str">
        <f t="shared" si="4"/>
        <v>Grotta della  Torre di Monte Pucci (Sin. Grotta degli Spiripingoli PU 2155)</v>
      </c>
    </row>
    <row r="232" spans="1:9" ht="14.25" x14ac:dyDescent="0.2">
      <c r="A232" s="20">
        <v>231</v>
      </c>
      <c r="B232" s="18" t="s">
        <v>1549</v>
      </c>
      <c r="C232" s="15" t="s">
        <v>1550</v>
      </c>
      <c r="D232" s="15" t="s">
        <v>4302</v>
      </c>
      <c r="E232" s="15" t="s">
        <v>1512</v>
      </c>
      <c r="F232" s="15" t="s">
        <v>1547</v>
      </c>
      <c r="G232" s="13">
        <v>18</v>
      </c>
      <c r="H232" s="2" t="s">
        <v>4302</v>
      </c>
      <c r="I232" s="2" t="str">
        <f t="shared" si="4"/>
        <v>Grotta sopra la grotta della Torre di Monte Pucci</v>
      </c>
    </row>
    <row r="233" spans="1:9" ht="14.25" x14ac:dyDescent="0.2">
      <c r="A233" s="13">
        <v>232</v>
      </c>
      <c r="B233" s="18" t="s">
        <v>1551</v>
      </c>
      <c r="C233" s="15" t="s">
        <v>1234</v>
      </c>
      <c r="D233" s="15" t="s">
        <v>4303</v>
      </c>
      <c r="E233" s="15" t="s">
        <v>1552</v>
      </c>
      <c r="F233" s="15" t="s">
        <v>1553</v>
      </c>
      <c r="G233" s="13">
        <v>18</v>
      </c>
      <c r="H233" s="2" t="s">
        <v>4303</v>
      </c>
      <c r="I233" s="2" t="str">
        <f t="shared" si="4"/>
        <v>Grotta del Marchese</v>
      </c>
    </row>
    <row r="234" spans="1:9" ht="14.25" x14ac:dyDescent="0.2">
      <c r="A234" s="13">
        <v>233</v>
      </c>
      <c r="B234" s="18" t="s">
        <v>1554</v>
      </c>
      <c r="C234" s="15" t="s">
        <v>1129</v>
      </c>
      <c r="D234" s="15" t="s">
        <v>4304</v>
      </c>
      <c r="E234" s="15" t="s">
        <v>638</v>
      </c>
      <c r="F234" s="15" t="s">
        <v>1555</v>
      </c>
      <c r="G234" s="13">
        <v>18</v>
      </c>
      <c r="H234" s="2" t="s">
        <v>4304</v>
      </c>
      <c r="I234" s="2" t="str">
        <f t="shared" si="4"/>
        <v>Grotta della Lepre</v>
      </c>
    </row>
    <row r="235" spans="1:9" ht="14.25" x14ac:dyDescent="0.2">
      <c r="A235" s="13">
        <v>234</v>
      </c>
      <c r="B235" s="18" t="s">
        <v>1556</v>
      </c>
      <c r="C235" s="15" t="s">
        <v>1124</v>
      </c>
      <c r="D235" s="15" t="s">
        <v>667</v>
      </c>
      <c r="E235" s="15" t="s">
        <v>638</v>
      </c>
      <c r="F235" s="15" t="s">
        <v>1555</v>
      </c>
      <c r="G235" s="13">
        <v>18</v>
      </c>
      <c r="H235" s="2" t="s">
        <v>667</v>
      </c>
      <c r="I235" s="2" t="str">
        <f t="shared" si="4"/>
        <v>Grotta Spagnola</v>
      </c>
    </row>
    <row r="236" spans="1:9" ht="14.25" x14ac:dyDescent="0.2">
      <c r="A236" s="13">
        <v>235</v>
      </c>
      <c r="B236" s="18" t="s">
        <v>1557</v>
      </c>
      <c r="C236" s="15" t="s">
        <v>1117</v>
      </c>
      <c r="D236" s="15" t="s">
        <v>4305</v>
      </c>
      <c r="E236" s="15" t="s">
        <v>638</v>
      </c>
      <c r="F236" s="15" t="s">
        <v>1558</v>
      </c>
      <c r="G236" s="13">
        <v>18</v>
      </c>
      <c r="H236" s="2" t="s">
        <v>4305</v>
      </c>
      <c r="I236" s="2" t="str">
        <f t="shared" si="4"/>
        <v>Grotta di Servigliano</v>
      </c>
    </row>
    <row r="237" spans="1:9" ht="14.25" x14ac:dyDescent="0.2">
      <c r="A237" s="13">
        <v>236</v>
      </c>
      <c r="B237" s="18" t="s">
        <v>1559</v>
      </c>
      <c r="C237" s="15" t="s">
        <v>1560</v>
      </c>
      <c r="D237" s="15" t="s">
        <v>4306</v>
      </c>
      <c r="E237" s="15" t="s">
        <v>638</v>
      </c>
      <c r="F237" s="15" t="s">
        <v>1561</v>
      </c>
      <c r="G237" s="13">
        <v>18</v>
      </c>
      <c r="H237" s="2" t="s">
        <v>4306</v>
      </c>
      <c r="I237" s="2" t="str">
        <f t="shared" si="4"/>
        <v>Grotta in località Portonuovo</v>
      </c>
    </row>
    <row r="238" spans="1:9" ht="14.25" x14ac:dyDescent="0.2">
      <c r="A238" s="13">
        <v>237</v>
      </c>
      <c r="B238" s="18" t="s">
        <v>1562</v>
      </c>
      <c r="C238" s="15" t="s">
        <v>1117</v>
      </c>
      <c r="D238" s="15" t="s">
        <v>4307</v>
      </c>
      <c r="E238" s="15" t="s">
        <v>638</v>
      </c>
      <c r="F238" s="15" t="s">
        <v>1562</v>
      </c>
      <c r="G238" s="13">
        <v>18</v>
      </c>
      <c r="H238" s="2" t="s">
        <v>4307</v>
      </c>
      <c r="I238" s="2" t="str">
        <f t="shared" si="4"/>
        <v>Grotta di San Lorenzo</v>
      </c>
    </row>
    <row r="239" spans="1:9" ht="14.25" x14ac:dyDescent="0.2">
      <c r="A239" s="13">
        <v>238</v>
      </c>
      <c r="B239" s="18" t="s">
        <v>1563</v>
      </c>
      <c r="C239" s="15" t="s">
        <v>1264</v>
      </c>
      <c r="D239" s="15" t="s">
        <v>4308</v>
      </c>
      <c r="E239" s="15" t="s">
        <v>638</v>
      </c>
      <c r="F239" s="15" t="s">
        <v>1562</v>
      </c>
      <c r="G239" s="13">
        <v>18</v>
      </c>
      <c r="H239" s="2" t="s">
        <v>4308</v>
      </c>
      <c r="I239" s="2" t="str">
        <f t="shared" si="4"/>
        <v xml:space="preserve">Grotta dell’ Erba </v>
      </c>
    </row>
    <row r="240" spans="1:9" ht="14.25" x14ac:dyDescent="0.2">
      <c r="A240" s="13">
        <v>239</v>
      </c>
      <c r="B240" s="18" t="s">
        <v>1564</v>
      </c>
      <c r="C240" s="15" t="s">
        <v>1565</v>
      </c>
      <c r="D240" s="15" t="s">
        <v>4309</v>
      </c>
      <c r="E240" s="15" t="s">
        <v>638</v>
      </c>
      <c r="F240" s="15" t="s">
        <v>1566</v>
      </c>
      <c r="G240" s="13">
        <v>18</v>
      </c>
      <c r="H240" s="2" t="s">
        <v>4309</v>
      </c>
      <c r="I240" s="2" t="str">
        <f t="shared" si="4"/>
        <v>Grotta grande in località La Salata</v>
      </c>
    </row>
    <row r="241" spans="1:9" ht="14.25" x14ac:dyDescent="0.2">
      <c r="A241" s="13">
        <v>240</v>
      </c>
      <c r="B241" s="18" t="s">
        <v>1567</v>
      </c>
      <c r="C241" s="15" t="s">
        <v>6260</v>
      </c>
      <c r="D241" s="15" t="s">
        <v>6261</v>
      </c>
      <c r="E241" s="15" t="s">
        <v>638</v>
      </c>
      <c r="F241" s="15" t="s">
        <v>1566</v>
      </c>
      <c r="G241" s="13">
        <v>18</v>
      </c>
      <c r="H241" s="2" t="s">
        <v>6261</v>
      </c>
      <c r="I241" s="2" t="str">
        <f t="shared" si="4"/>
        <v>Grotta presso la  Grotta grande</v>
      </c>
    </row>
    <row r="242" spans="1:9" ht="14.25" x14ac:dyDescent="0.2">
      <c r="A242" s="13">
        <v>241</v>
      </c>
      <c r="B242" s="18" t="s">
        <v>1568</v>
      </c>
      <c r="C242" s="15" t="s">
        <v>1569</v>
      </c>
      <c r="D242" s="15" t="s">
        <v>4310</v>
      </c>
      <c r="E242" s="15" t="s">
        <v>638</v>
      </c>
      <c r="F242" s="15" t="s">
        <v>1566</v>
      </c>
      <c r="G242" s="13">
        <v>18</v>
      </c>
      <c r="H242" s="2" t="s">
        <v>4310</v>
      </c>
      <c r="I242" s="2" t="str">
        <f t="shared" si="4"/>
        <v>Grande grotta Saracena</v>
      </c>
    </row>
    <row r="243" spans="1:9" ht="14.25" x14ac:dyDescent="0.2">
      <c r="A243" s="13">
        <v>242</v>
      </c>
      <c r="B243" s="18" t="s">
        <v>1570</v>
      </c>
      <c r="C243" s="15" t="s">
        <v>1571</v>
      </c>
      <c r="D243" s="15" t="s">
        <v>4311</v>
      </c>
      <c r="E243" s="15" t="s">
        <v>638</v>
      </c>
      <c r="F243" s="15" t="s">
        <v>1566</v>
      </c>
      <c r="G243" s="13">
        <v>18</v>
      </c>
      <c r="H243" s="2" t="s">
        <v>4311</v>
      </c>
      <c r="I243" s="2" t="str">
        <f t="shared" si="4"/>
        <v>Caverna Saracena 2</v>
      </c>
    </row>
    <row r="244" spans="1:9" ht="14.25" x14ac:dyDescent="0.2">
      <c r="A244" s="13">
        <v>243</v>
      </c>
      <c r="B244" s="18" t="s">
        <v>1572</v>
      </c>
      <c r="C244" s="15" t="s">
        <v>1124</v>
      </c>
      <c r="D244" s="15" t="s">
        <v>4312</v>
      </c>
      <c r="E244" s="15" t="s">
        <v>638</v>
      </c>
      <c r="F244" s="15" t="s">
        <v>1566</v>
      </c>
      <c r="G244" s="13">
        <v>18</v>
      </c>
      <c r="H244" s="2" t="s">
        <v>4312</v>
      </c>
      <c r="I244" s="2" t="str">
        <f t="shared" si="4"/>
        <v>Grotta Saracena 3</v>
      </c>
    </row>
    <row r="245" spans="1:9" ht="14.25" x14ac:dyDescent="0.2">
      <c r="A245" s="13">
        <v>244</v>
      </c>
      <c r="B245" s="18" t="s">
        <v>1573</v>
      </c>
      <c r="C245" s="15" t="s">
        <v>1124</v>
      </c>
      <c r="D245" s="15" t="s">
        <v>4313</v>
      </c>
      <c r="E245" s="15" t="s">
        <v>638</v>
      </c>
      <c r="F245" s="15" t="s">
        <v>1566</v>
      </c>
      <c r="G245" s="13">
        <v>18</v>
      </c>
      <c r="H245" s="2" t="s">
        <v>4313</v>
      </c>
      <c r="I245" s="2" t="str">
        <f t="shared" si="4"/>
        <v>Grotta Saracena 4</v>
      </c>
    </row>
    <row r="246" spans="1:9" ht="14.25" x14ac:dyDescent="0.2">
      <c r="A246" s="13">
        <v>245</v>
      </c>
      <c r="B246" s="18" t="s">
        <v>1574</v>
      </c>
      <c r="C246" s="15" t="s">
        <v>1117</v>
      </c>
      <c r="D246" s="15" t="s">
        <v>4314</v>
      </c>
      <c r="E246" s="15" t="s">
        <v>638</v>
      </c>
      <c r="F246" s="15" t="s">
        <v>1575</v>
      </c>
      <c r="G246" s="13">
        <v>17</v>
      </c>
      <c r="H246" s="2" t="s">
        <v>4314</v>
      </c>
      <c r="I246" s="2" t="str">
        <f t="shared" si="4"/>
        <v>Grotta di Santa Tecla</v>
      </c>
    </row>
    <row r="247" spans="1:9" ht="14.25" x14ac:dyDescent="0.2">
      <c r="A247" s="13">
        <v>246</v>
      </c>
      <c r="B247" s="18" t="s">
        <v>1576</v>
      </c>
      <c r="C247" s="15" t="s">
        <v>1117</v>
      </c>
      <c r="D247" s="15" t="s">
        <v>4315</v>
      </c>
      <c r="E247" s="15" t="s">
        <v>638</v>
      </c>
      <c r="F247" s="15" t="s">
        <v>1577</v>
      </c>
      <c r="G247" s="13">
        <v>17</v>
      </c>
      <c r="H247" s="2" t="s">
        <v>4315</v>
      </c>
      <c r="I247" s="2" t="str">
        <f t="shared" si="4"/>
        <v xml:space="preserve">Grotta di Catatruppo </v>
      </c>
    </row>
    <row r="248" spans="1:9" ht="14.25" x14ac:dyDescent="0.2">
      <c r="A248" s="13">
        <v>247</v>
      </c>
      <c r="B248" s="18" t="s">
        <v>1578</v>
      </c>
      <c r="C248" s="15" t="s">
        <v>1579</v>
      </c>
      <c r="D248" s="15" t="s">
        <v>4316</v>
      </c>
      <c r="E248" s="15" t="s">
        <v>1515</v>
      </c>
      <c r="F248" s="15" t="s">
        <v>1580</v>
      </c>
      <c r="G248" s="13">
        <v>17</v>
      </c>
      <c r="H248" s="2" t="s">
        <v>4316</v>
      </c>
      <c r="I248" s="2" t="str">
        <f t="shared" si="4"/>
        <v xml:space="preserve">Caverna sulle pendici di Monte Sacro </v>
      </c>
    </row>
    <row r="249" spans="1:9" ht="14.25" x14ac:dyDescent="0.2">
      <c r="A249" s="13">
        <v>248</v>
      </c>
      <c r="B249" s="18" t="s">
        <v>1581</v>
      </c>
      <c r="C249" s="15" t="s">
        <v>1582</v>
      </c>
      <c r="D249" s="15" t="s">
        <v>4317</v>
      </c>
      <c r="E249" s="15" t="s">
        <v>691</v>
      </c>
      <c r="F249" s="15" t="s">
        <v>1583</v>
      </c>
      <c r="G249" s="13">
        <v>20</v>
      </c>
      <c r="H249" s="2" t="s">
        <v>4317</v>
      </c>
      <c r="I249" s="2" t="str">
        <f t="shared" si="4"/>
        <v>Grotta sotto il Convento dei Cappuccini</v>
      </c>
    </row>
    <row r="250" spans="1:9" ht="14.25" x14ac:dyDescent="0.2">
      <c r="A250" s="13">
        <v>249</v>
      </c>
      <c r="B250" s="18" t="s">
        <v>1584</v>
      </c>
      <c r="C250" s="15" t="s">
        <v>1221</v>
      </c>
      <c r="D250" s="15" t="s">
        <v>4318</v>
      </c>
      <c r="E250" s="15" t="s">
        <v>691</v>
      </c>
      <c r="F250" s="15" t="s">
        <v>1585</v>
      </c>
      <c r="G250" s="13">
        <v>20</v>
      </c>
      <c r="H250" s="2" t="s">
        <v>4318</v>
      </c>
      <c r="I250" s="2" t="str">
        <f t="shared" si="4"/>
        <v xml:space="preserve">Grotta di  Mauro </v>
      </c>
    </row>
    <row r="251" spans="1:9" ht="14.25" x14ac:dyDescent="0.2">
      <c r="A251" s="13">
        <v>250</v>
      </c>
      <c r="B251" s="18" t="s">
        <v>1586</v>
      </c>
      <c r="C251" s="15" t="s">
        <v>1117</v>
      </c>
      <c r="D251" s="15" t="s">
        <v>4319</v>
      </c>
      <c r="E251" s="15" t="s">
        <v>691</v>
      </c>
      <c r="F251" s="15" t="s">
        <v>1587</v>
      </c>
      <c r="G251" s="13">
        <v>18</v>
      </c>
      <c r="H251" s="2" t="s">
        <v>4319</v>
      </c>
      <c r="I251" s="2" t="str">
        <f t="shared" si="4"/>
        <v>Grotta di Santa Maria</v>
      </c>
    </row>
    <row r="252" spans="1:9" ht="14.25" x14ac:dyDescent="0.2">
      <c r="A252" s="13">
        <v>251</v>
      </c>
      <c r="B252" s="18" t="s">
        <v>1588</v>
      </c>
      <c r="C252" s="15" t="s">
        <v>1221</v>
      </c>
      <c r="D252" s="15" t="s">
        <v>4320</v>
      </c>
      <c r="E252" s="15" t="s">
        <v>691</v>
      </c>
      <c r="F252" s="15"/>
      <c r="G252" s="13">
        <v>20</v>
      </c>
      <c r="H252" s="2" t="s">
        <v>4320</v>
      </c>
      <c r="I252" s="2" t="str">
        <f t="shared" si="4"/>
        <v>Grotta di  Coppa Rossa (Coppa Rosce)</v>
      </c>
    </row>
    <row r="253" spans="1:9" ht="14.25" x14ac:dyDescent="0.2">
      <c r="A253" s="19">
        <v>252</v>
      </c>
      <c r="B253" s="18" t="s">
        <v>1589</v>
      </c>
      <c r="C253" s="15" t="s">
        <v>1590</v>
      </c>
      <c r="D253" s="15" t="s">
        <v>4321</v>
      </c>
      <c r="E253" s="15" t="s">
        <v>691</v>
      </c>
      <c r="F253" s="15" t="s">
        <v>1587</v>
      </c>
      <c r="G253" s="13">
        <v>18</v>
      </c>
      <c r="H253" s="2" t="s">
        <v>4321</v>
      </c>
      <c r="I253" s="2" t="str">
        <f t="shared" si="4"/>
        <v>Grotte di  Cicco</v>
      </c>
    </row>
    <row r="254" spans="1:9" ht="14.25" x14ac:dyDescent="0.2">
      <c r="A254" s="13">
        <v>253</v>
      </c>
      <c r="B254" s="18" t="s">
        <v>1591</v>
      </c>
      <c r="C254" s="15" t="s">
        <v>1221</v>
      </c>
      <c r="D254" s="15" t="s">
        <v>4322</v>
      </c>
      <c r="E254" s="15" t="s">
        <v>691</v>
      </c>
      <c r="F254" s="15"/>
      <c r="G254" s="13">
        <v>20</v>
      </c>
      <c r="H254" s="2" t="s">
        <v>4322</v>
      </c>
      <c r="I254" s="2" t="str">
        <f t="shared" si="4"/>
        <v>Grotta di  Trappitello</v>
      </c>
    </row>
    <row r="255" spans="1:9" ht="14.25" x14ac:dyDescent="0.2">
      <c r="A255" s="13">
        <v>254</v>
      </c>
      <c r="B255" s="18" t="s">
        <v>1592</v>
      </c>
      <c r="C255" s="15" t="s">
        <v>1234</v>
      </c>
      <c r="D255" s="15" t="s">
        <v>4323</v>
      </c>
      <c r="E255" s="15" t="s">
        <v>691</v>
      </c>
      <c r="F255" s="15" t="s">
        <v>1587</v>
      </c>
      <c r="G255" s="13">
        <v>2</v>
      </c>
      <c r="H255" s="2" t="s">
        <v>4323</v>
      </c>
      <c r="I255" s="2" t="str">
        <f t="shared" si="4"/>
        <v>Grotta del Voltone</v>
      </c>
    </row>
    <row r="256" spans="1:9" ht="14.25" x14ac:dyDescent="0.2">
      <c r="A256" s="13">
        <v>255</v>
      </c>
      <c r="B256" s="18" t="s">
        <v>1593</v>
      </c>
      <c r="C256" s="15" t="s">
        <v>1124</v>
      </c>
      <c r="D256" s="15" t="s">
        <v>4324</v>
      </c>
      <c r="E256" s="15" t="s">
        <v>691</v>
      </c>
      <c r="F256" s="15"/>
      <c r="G256" s="13">
        <v>20</v>
      </c>
      <c r="H256" s="2" t="s">
        <v>4324</v>
      </c>
      <c r="I256" s="2" t="str">
        <f t="shared" si="4"/>
        <v>Grotta Mascia</v>
      </c>
    </row>
    <row r="257" spans="1:9" ht="14.25" x14ac:dyDescent="0.2">
      <c r="A257" s="13">
        <v>256</v>
      </c>
      <c r="B257" s="18" t="s">
        <v>1594</v>
      </c>
      <c r="C257" s="15" t="s">
        <v>1124</v>
      </c>
      <c r="D257" s="15" t="s">
        <v>4325</v>
      </c>
      <c r="E257" s="15" t="s">
        <v>691</v>
      </c>
      <c r="F257" s="15" t="s">
        <v>1595</v>
      </c>
      <c r="G257" s="13">
        <v>20</v>
      </c>
      <c r="H257" s="2" t="s">
        <v>4325</v>
      </c>
      <c r="I257" s="2" t="str">
        <f t="shared" si="4"/>
        <v>Grotta Senza Nome</v>
      </c>
    </row>
    <row r="258" spans="1:9" ht="14.25" x14ac:dyDescent="0.2">
      <c r="A258" s="13">
        <v>257</v>
      </c>
      <c r="B258" s="18" t="s">
        <v>1596</v>
      </c>
      <c r="C258" s="15" t="s">
        <v>6243</v>
      </c>
      <c r="D258" s="15" t="s">
        <v>6262</v>
      </c>
      <c r="E258" s="15" t="s">
        <v>1509</v>
      </c>
      <c r="F258" s="15" t="s">
        <v>1597</v>
      </c>
      <c r="G258" s="13">
        <v>20</v>
      </c>
      <c r="H258" s="2" t="s">
        <v>6262</v>
      </c>
      <c r="I258" s="2" t="str">
        <f t="shared" si="4"/>
        <v>Grotta presso Cimitero d’Ischitella</v>
      </c>
    </row>
    <row r="259" spans="1:9" ht="14.25" x14ac:dyDescent="0.2">
      <c r="A259" s="13">
        <v>258</v>
      </c>
      <c r="B259" s="18" t="s">
        <v>1598</v>
      </c>
      <c r="C259" s="15" t="s">
        <v>1117</v>
      </c>
      <c r="D259" s="15" t="s">
        <v>4326</v>
      </c>
      <c r="E259" s="15" t="s">
        <v>1509</v>
      </c>
      <c r="F259" s="15" t="s">
        <v>1598</v>
      </c>
      <c r="G259" s="13">
        <v>2</v>
      </c>
      <c r="H259" s="2" t="s">
        <v>4326</v>
      </c>
      <c r="I259" s="2" t="str">
        <f t="shared" si="4"/>
        <v>Grotta di San Francato</v>
      </c>
    </row>
    <row r="260" spans="1:9" ht="14.25" x14ac:dyDescent="0.2">
      <c r="A260" s="13">
        <v>259</v>
      </c>
      <c r="B260" s="18" t="s">
        <v>1599</v>
      </c>
      <c r="C260" s="15" t="s">
        <v>1600</v>
      </c>
      <c r="D260" s="15" t="s">
        <v>4327</v>
      </c>
      <c r="E260" s="15" t="s">
        <v>1509</v>
      </c>
      <c r="F260" s="15" t="s">
        <v>1601</v>
      </c>
      <c r="G260" s="13">
        <v>20</v>
      </c>
      <c r="H260" s="2" t="s">
        <v>4327</v>
      </c>
      <c r="I260" s="2" t="str">
        <f t="shared" si="4"/>
        <v>Grotta dei  Pagani</v>
      </c>
    </row>
    <row r="261" spans="1:9" ht="14.25" x14ac:dyDescent="0.2">
      <c r="A261" s="13">
        <v>260</v>
      </c>
      <c r="B261" s="18" t="s">
        <v>1602</v>
      </c>
      <c r="C261" s="15" t="s">
        <v>1234</v>
      </c>
      <c r="D261" s="15" t="s">
        <v>4328</v>
      </c>
      <c r="E261" s="15" t="s">
        <v>1603</v>
      </c>
      <c r="F261" s="15" t="s">
        <v>1604</v>
      </c>
      <c r="G261" s="13">
        <v>20</v>
      </c>
      <c r="H261" s="2" t="s">
        <v>4328</v>
      </c>
      <c r="I261" s="2" t="str">
        <f t="shared" si="4"/>
        <v>Grotta del Fondo Giacchetta</v>
      </c>
    </row>
    <row r="262" spans="1:9" ht="14.25" x14ac:dyDescent="0.2">
      <c r="A262" s="13">
        <v>261</v>
      </c>
      <c r="B262" s="18" t="s">
        <v>1605</v>
      </c>
      <c r="C262" s="15" t="s">
        <v>1117</v>
      </c>
      <c r="D262" s="15" t="s">
        <v>4329</v>
      </c>
      <c r="E262" s="15" t="s">
        <v>691</v>
      </c>
      <c r="F262" s="15" t="s">
        <v>1547</v>
      </c>
      <c r="G262" s="13">
        <v>20</v>
      </c>
      <c r="H262" s="2" t="s">
        <v>4329</v>
      </c>
      <c r="I262" s="2" t="str">
        <f t="shared" si="4"/>
        <v>Grotta di Pozzo della Chiesa</v>
      </c>
    </row>
    <row r="263" spans="1:9" ht="14.25" x14ac:dyDescent="0.2">
      <c r="A263" s="13">
        <v>262</v>
      </c>
      <c r="B263" s="18" t="s">
        <v>1606</v>
      </c>
      <c r="C263" s="15" t="s">
        <v>1264</v>
      </c>
      <c r="D263" s="15" t="s">
        <v>4330</v>
      </c>
      <c r="E263" s="15" t="s">
        <v>1603</v>
      </c>
      <c r="F263" s="15" t="s">
        <v>1607</v>
      </c>
      <c r="G263" s="13">
        <v>20</v>
      </c>
      <c r="H263" s="2" t="s">
        <v>4330</v>
      </c>
      <c r="I263" s="2" t="str">
        <f t="shared" si="4"/>
        <v xml:space="preserve">Grotta dell’ Angelo </v>
      </c>
    </row>
    <row r="264" spans="1:9" ht="14.25" x14ac:dyDescent="0.2">
      <c r="A264" s="13">
        <v>263</v>
      </c>
      <c r="B264" s="18" t="s">
        <v>1608</v>
      </c>
      <c r="C264" s="15" t="s">
        <v>1117</v>
      </c>
      <c r="D264" s="15" t="s">
        <v>4331</v>
      </c>
      <c r="E264" s="15" t="s">
        <v>1603</v>
      </c>
      <c r="F264" s="15" t="s">
        <v>1609</v>
      </c>
      <c r="G264" s="13">
        <v>20</v>
      </c>
      <c r="H264" s="2" t="s">
        <v>4331</v>
      </c>
      <c r="I264" s="2" t="str">
        <f t="shared" si="4"/>
        <v xml:space="preserve">Grotta di Papaglione </v>
      </c>
    </row>
    <row r="265" spans="1:9" ht="14.25" x14ac:dyDescent="0.2">
      <c r="A265" s="13">
        <v>264</v>
      </c>
      <c r="B265" s="18" t="s">
        <v>1610</v>
      </c>
      <c r="C265" s="15" t="s">
        <v>1611</v>
      </c>
      <c r="D265" s="15" t="s">
        <v>1958</v>
      </c>
      <c r="E265" s="15" t="s">
        <v>1603</v>
      </c>
      <c r="F265" s="15" t="s">
        <v>1612</v>
      </c>
      <c r="G265" s="13">
        <v>20</v>
      </c>
      <c r="H265" s="2" t="s">
        <v>1958</v>
      </c>
      <c r="I265" s="2" t="str">
        <f t="shared" si="4"/>
        <v>Grava Grande</v>
      </c>
    </row>
    <row r="266" spans="1:9" ht="14.25" x14ac:dyDescent="0.2">
      <c r="A266" s="13">
        <v>265</v>
      </c>
      <c r="B266" s="18" t="s">
        <v>1613</v>
      </c>
      <c r="C266" s="15" t="s">
        <v>1221</v>
      </c>
      <c r="D266" s="15" t="s">
        <v>4332</v>
      </c>
      <c r="E266" s="15" t="s">
        <v>646</v>
      </c>
      <c r="F266" s="15" t="s">
        <v>1614</v>
      </c>
      <c r="G266" s="13">
        <v>2</v>
      </c>
      <c r="H266" s="2" t="s">
        <v>4332</v>
      </c>
      <c r="I266" s="2" t="str">
        <f t="shared" si="4"/>
        <v>Grotta di  Occhiopinto</v>
      </c>
    </row>
    <row r="267" spans="1:9" ht="14.25" x14ac:dyDescent="0.2">
      <c r="A267" s="13">
        <v>266</v>
      </c>
      <c r="B267" s="18" t="s">
        <v>1614</v>
      </c>
      <c r="C267" s="15" t="s">
        <v>1124</v>
      </c>
      <c r="D267" s="15" t="s">
        <v>4333</v>
      </c>
      <c r="E267" s="15" t="s">
        <v>646</v>
      </c>
      <c r="F267" s="15" t="s">
        <v>1614</v>
      </c>
      <c r="G267" s="13">
        <v>2</v>
      </c>
      <c r="H267" s="2" t="s">
        <v>4333</v>
      </c>
      <c r="I267" s="2" t="str">
        <f t="shared" si="4"/>
        <v>Grotta Scaloria</v>
      </c>
    </row>
    <row r="268" spans="1:9" ht="14.25" x14ac:dyDescent="0.2">
      <c r="A268" s="13">
        <v>267</v>
      </c>
      <c r="B268" s="18" t="s">
        <v>1615</v>
      </c>
      <c r="C268" s="15" t="s">
        <v>6263</v>
      </c>
      <c r="D268" s="15" t="s">
        <v>6264</v>
      </c>
      <c r="E268" s="15" t="s">
        <v>1552</v>
      </c>
      <c r="F268" s="15" t="s">
        <v>1616</v>
      </c>
      <c r="G268" s="13">
        <v>20</v>
      </c>
      <c r="H268" s="2" t="s">
        <v>6264</v>
      </c>
      <c r="I268" s="2" t="str">
        <f t="shared" si="4"/>
        <v>Caverna presso le Cascatelle della Sorgente</v>
      </c>
    </row>
    <row r="269" spans="1:9" ht="14.25" x14ac:dyDescent="0.2">
      <c r="A269" s="13">
        <v>268</v>
      </c>
      <c r="B269" s="18" t="s">
        <v>1617</v>
      </c>
      <c r="C269" s="15" t="s">
        <v>1151</v>
      </c>
      <c r="D269" s="15" t="s">
        <v>4334</v>
      </c>
      <c r="E269" s="15" t="s">
        <v>691</v>
      </c>
      <c r="F269" s="15"/>
      <c r="G269" s="13">
        <v>20</v>
      </c>
      <c r="H269" s="2" t="s">
        <v>4334</v>
      </c>
      <c r="I269" s="2" t="str">
        <f t="shared" si="4"/>
        <v>Voragine La Grava di San Menaio</v>
      </c>
    </row>
    <row r="270" spans="1:9" ht="14.25" x14ac:dyDescent="0.2">
      <c r="A270" s="13">
        <v>269</v>
      </c>
      <c r="B270" s="18" t="s">
        <v>1618</v>
      </c>
      <c r="C270" s="15" t="s">
        <v>1234</v>
      </c>
      <c r="D270" s="15" t="s">
        <v>4335</v>
      </c>
      <c r="E270" s="15" t="s">
        <v>1619</v>
      </c>
      <c r="F270" s="15" t="s">
        <v>1620</v>
      </c>
      <c r="G270" s="13">
        <v>15</v>
      </c>
      <c r="H270" s="2" t="s">
        <v>4335</v>
      </c>
      <c r="I270" s="2" t="str">
        <f t="shared" si="4"/>
        <v>Grotta del Sale</v>
      </c>
    </row>
    <row r="271" spans="1:9" ht="14.25" x14ac:dyDescent="0.2">
      <c r="A271" s="13">
        <v>270</v>
      </c>
      <c r="B271" s="18" t="s">
        <v>1621</v>
      </c>
      <c r="C271" s="15" t="s">
        <v>1234</v>
      </c>
      <c r="D271" s="15" t="s">
        <v>4336</v>
      </c>
      <c r="E271" s="15" t="s">
        <v>1619</v>
      </c>
      <c r="F271" s="15" t="s">
        <v>1620</v>
      </c>
      <c r="G271" s="13">
        <v>15</v>
      </c>
      <c r="H271" s="2" t="s">
        <v>4336</v>
      </c>
      <c r="I271" s="2" t="str">
        <f t="shared" si="4"/>
        <v>Grotta del Bue Marino</v>
      </c>
    </row>
    <row r="272" spans="1:9" ht="14.25" x14ac:dyDescent="0.2">
      <c r="A272" s="13">
        <v>271</v>
      </c>
      <c r="B272" s="18" t="s">
        <v>1622</v>
      </c>
      <c r="C272" s="15" t="s">
        <v>1124</v>
      </c>
      <c r="D272" s="15" t="s">
        <v>4337</v>
      </c>
      <c r="E272" s="15" t="s">
        <v>1619</v>
      </c>
      <c r="F272" s="15" t="s">
        <v>1620</v>
      </c>
      <c r="G272" s="13">
        <v>15</v>
      </c>
      <c r="H272" s="2" t="s">
        <v>4337</v>
      </c>
      <c r="I272" s="2" t="str">
        <f t="shared" si="4"/>
        <v>Grotta Menichello</v>
      </c>
    </row>
    <row r="273" spans="1:9" ht="14.25" x14ac:dyDescent="0.2">
      <c r="A273" s="13">
        <v>272</v>
      </c>
      <c r="B273" s="18" t="s">
        <v>1623</v>
      </c>
      <c r="C273" s="15" t="s">
        <v>1234</v>
      </c>
      <c r="D273" s="15" t="s">
        <v>4338</v>
      </c>
      <c r="E273" s="15" t="s">
        <v>1619</v>
      </c>
      <c r="F273" s="15" t="s">
        <v>1620</v>
      </c>
      <c r="G273" s="13">
        <v>15</v>
      </c>
      <c r="H273" s="2" t="s">
        <v>4338</v>
      </c>
      <c r="I273" s="2" t="str">
        <f t="shared" si="4"/>
        <v>Grotta del Coccodrillo (grotta delle Viole)</v>
      </c>
    </row>
    <row r="274" spans="1:9" ht="14.25" x14ac:dyDescent="0.2">
      <c r="A274" s="13">
        <v>273</v>
      </c>
      <c r="B274" s="18" t="s">
        <v>1624</v>
      </c>
      <c r="C274" s="15"/>
      <c r="D274" s="15" t="s">
        <v>1624</v>
      </c>
      <c r="E274" s="15" t="s">
        <v>1619</v>
      </c>
      <c r="F274" s="15" t="s">
        <v>1625</v>
      </c>
      <c r="G274" s="13">
        <v>15</v>
      </c>
      <c r="H274" s="2" t="s">
        <v>4339</v>
      </c>
      <c r="I274" s="2" t="str">
        <f>MID(H274,2,1000)</f>
        <v>Il Grottone</v>
      </c>
    </row>
    <row r="275" spans="1:9" ht="14.25" x14ac:dyDescent="0.2">
      <c r="A275" s="13">
        <v>274</v>
      </c>
      <c r="B275" s="18" t="s">
        <v>1626</v>
      </c>
      <c r="C275" s="15" t="s">
        <v>1503</v>
      </c>
      <c r="D275" s="15" t="s">
        <v>4340</v>
      </c>
      <c r="E275" s="15" t="s">
        <v>1497</v>
      </c>
      <c r="F275" s="15" t="s">
        <v>1626</v>
      </c>
      <c r="G275" s="13">
        <v>8</v>
      </c>
      <c r="H275" s="2" t="s">
        <v>4340</v>
      </c>
      <c r="I275" s="2" t="str">
        <f t="shared" si="4"/>
        <v>Grava di  Monte Granata</v>
      </c>
    </row>
    <row r="276" spans="1:9" ht="14.25" x14ac:dyDescent="0.2">
      <c r="A276" s="13">
        <v>275</v>
      </c>
      <c r="B276" s="18" t="s">
        <v>1627</v>
      </c>
      <c r="C276" s="15" t="s">
        <v>1628</v>
      </c>
      <c r="D276" s="15" t="s">
        <v>4341</v>
      </c>
      <c r="E276" s="15" t="s">
        <v>646</v>
      </c>
      <c r="F276" s="15" t="s">
        <v>1614</v>
      </c>
      <c r="G276" s="13">
        <v>17</v>
      </c>
      <c r="H276" s="2" t="s">
        <v>4341</v>
      </c>
      <c r="I276" s="2" t="str">
        <f t="shared" si="4"/>
        <v>Grava di Scalogna</v>
      </c>
    </row>
    <row r="277" spans="1:9" ht="14.25" x14ac:dyDescent="0.2">
      <c r="A277" s="13">
        <v>276</v>
      </c>
      <c r="B277" s="18" t="s">
        <v>1629</v>
      </c>
      <c r="C277" s="15" t="s">
        <v>1503</v>
      </c>
      <c r="D277" s="15" t="s">
        <v>4342</v>
      </c>
      <c r="E277" s="15" t="s">
        <v>640</v>
      </c>
      <c r="F277" s="15" t="s">
        <v>1630</v>
      </c>
      <c r="G277" s="13">
        <v>21</v>
      </c>
      <c r="H277" s="2" t="s">
        <v>4342</v>
      </c>
      <c r="I277" s="2" t="str">
        <f t="shared" si="4"/>
        <v>Grava di  Campolato (Pantanello)</v>
      </c>
    </row>
    <row r="278" spans="1:9" ht="14.25" x14ac:dyDescent="0.2">
      <c r="A278" s="13">
        <v>277</v>
      </c>
      <c r="B278" s="18" t="s">
        <v>1631</v>
      </c>
      <c r="C278" s="15" t="s">
        <v>1124</v>
      </c>
      <c r="D278" s="15" t="s">
        <v>4343</v>
      </c>
      <c r="E278" s="15" t="s">
        <v>1603</v>
      </c>
      <c r="F278" s="15" t="s">
        <v>1632</v>
      </c>
      <c r="G278" s="13">
        <v>20</v>
      </c>
      <c r="H278" s="2" t="s">
        <v>4343</v>
      </c>
      <c r="I278" s="2" t="str">
        <f t="shared" si="4"/>
        <v>Grotta Tarantona</v>
      </c>
    </row>
    <row r="279" spans="1:9" ht="14.25" x14ac:dyDescent="0.2">
      <c r="A279" s="13">
        <v>278</v>
      </c>
      <c r="B279" s="18" t="s">
        <v>1633</v>
      </c>
      <c r="C279" s="15" t="s">
        <v>1634</v>
      </c>
      <c r="D279" s="15" t="s">
        <v>4344</v>
      </c>
      <c r="E279" s="15" t="s">
        <v>1603</v>
      </c>
      <c r="F279" s="15" t="s">
        <v>1633</v>
      </c>
      <c r="G279" s="13">
        <v>20</v>
      </c>
      <c r="H279" s="2" t="s">
        <v>4344</v>
      </c>
      <c r="I279" s="2" t="str">
        <f t="shared" si="4"/>
        <v>Grotta nel  Pian della Macina</v>
      </c>
    </row>
    <row r="280" spans="1:9" ht="14.25" x14ac:dyDescent="0.2">
      <c r="A280" s="13">
        <v>279</v>
      </c>
      <c r="B280" s="18" t="s">
        <v>1635</v>
      </c>
      <c r="C280" s="15" t="s">
        <v>1503</v>
      </c>
      <c r="D280" s="15" t="s">
        <v>4345</v>
      </c>
      <c r="E280" s="15" t="s">
        <v>1497</v>
      </c>
      <c r="F280" s="15" t="s">
        <v>1635</v>
      </c>
      <c r="G280" s="13">
        <v>15</v>
      </c>
      <c r="H280" s="2" t="s">
        <v>4345</v>
      </c>
      <c r="I280" s="2" t="str">
        <f t="shared" si="4"/>
        <v>Grava di  Zazzano</v>
      </c>
    </row>
    <row r="281" spans="1:9" ht="14.25" x14ac:dyDescent="0.2">
      <c r="A281" s="13">
        <v>280</v>
      </c>
      <c r="B281" s="18" t="s">
        <v>1636</v>
      </c>
      <c r="C281" s="15" t="s">
        <v>1628</v>
      </c>
      <c r="D281" s="15" t="s">
        <v>4346</v>
      </c>
      <c r="E281" s="15" t="s">
        <v>640</v>
      </c>
      <c r="F281" s="15" t="s">
        <v>1637</v>
      </c>
      <c r="G281" s="13">
        <v>11</v>
      </c>
      <c r="H281" s="2" t="s">
        <v>4346</v>
      </c>
      <c r="I281" s="2" t="str">
        <f t="shared" ref="I281:I344" si="5">H281</f>
        <v>Grava di San Leonardo (Don Paolo)</v>
      </c>
    </row>
    <row r="282" spans="1:9" ht="14.25" x14ac:dyDescent="0.2">
      <c r="A282" s="13">
        <v>281</v>
      </c>
      <c r="B282" s="18" t="s">
        <v>1547</v>
      </c>
      <c r="C282" s="15" t="s">
        <v>1117</v>
      </c>
      <c r="D282" s="15" t="s">
        <v>4347</v>
      </c>
      <c r="E282" s="15" t="s">
        <v>1512</v>
      </c>
      <c r="F282" s="15" t="s">
        <v>1638</v>
      </c>
      <c r="G282" s="13">
        <v>11</v>
      </c>
      <c r="H282" s="2" t="s">
        <v>4347</v>
      </c>
      <c r="I282" s="2" t="str">
        <f t="shared" si="5"/>
        <v>Grotta di Monte Pucci</v>
      </c>
    </row>
    <row r="283" spans="1:9" ht="14.25" x14ac:dyDescent="0.2">
      <c r="A283" s="13">
        <v>282</v>
      </c>
      <c r="B283" s="18" t="s">
        <v>1639</v>
      </c>
      <c r="C283" s="15" t="s">
        <v>1640</v>
      </c>
      <c r="D283" s="15" t="s">
        <v>4348</v>
      </c>
      <c r="E283" s="15" t="s">
        <v>1512</v>
      </c>
      <c r="F283" s="15" t="s">
        <v>1641</v>
      </c>
      <c r="G283" s="13">
        <v>11</v>
      </c>
      <c r="H283" s="2" t="s">
        <v>4348</v>
      </c>
      <c r="I283" s="2" t="str">
        <f t="shared" si="5"/>
        <v>Grotta sotto la Strada Peschici-Rodi</v>
      </c>
    </row>
    <row r="284" spans="1:9" ht="14.25" x14ac:dyDescent="0.2">
      <c r="A284" s="13">
        <v>283</v>
      </c>
      <c r="B284" s="18" t="s">
        <v>1642</v>
      </c>
      <c r="C284" s="15" t="s">
        <v>1643</v>
      </c>
      <c r="D284" s="15" t="s">
        <v>4349</v>
      </c>
      <c r="E284" s="15" t="s">
        <v>1644</v>
      </c>
      <c r="F284" s="15" t="s">
        <v>1645</v>
      </c>
      <c r="G284" s="13">
        <v>18</v>
      </c>
      <c r="H284" s="2" t="s">
        <v>4349</v>
      </c>
      <c r="I284" s="2" t="str">
        <f t="shared" si="5"/>
        <v>Antri delle Fate (Sin Grotta Valle Stignano 1)</v>
      </c>
    </row>
    <row r="285" spans="1:9" ht="14.25" x14ac:dyDescent="0.2">
      <c r="A285" s="13">
        <v>284</v>
      </c>
      <c r="B285" s="18" t="s">
        <v>1646</v>
      </c>
      <c r="C285" s="15" t="s">
        <v>1237</v>
      </c>
      <c r="D285" s="15" t="s">
        <v>4350</v>
      </c>
      <c r="E285" s="15" t="s">
        <v>1647</v>
      </c>
      <c r="F285" s="15" t="s">
        <v>1648</v>
      </c>
      <c r="G285" s="13">
        <v>8</v>
      </c>
      <c r="H285" s="2" t="s">
        <v>4350</v>
      </c>
      <c r="I285" s="2" t="str">
        <f t="shared" si="5"/>
        <v>Grotta dei Miracoli</v>
      </c>
    </row>
    <row r="286" spans="1:9" ht="14.25" x14ac:dyDescent="0.2">
      <c r="A286" s="13">
        <v>285</v>
      </c>
      <c r="B286" s="18" t="s">
        <v>1649</v>
      </c>
      <c r="C286" s="15" t="s">
        <v>1358</v>
      </c>
      <c r="D286" s="15" t="s">
        <v>4351</v>
      </c>
      <c r="E286" s="15" t="s">
        <v>1497</v>
      </c>
      <c r="F286" s="15" t="s">
        <v>1650</v>
      </c>
      <c r="G286" s="13">
        <v>8</v>
      </c>
      <c r="H286" s="2" t="s">
        <v>4351</v>
      </c>
      <c r="I286" s="2" t="str">
        <f t="shared" si="5"/>
        <v>Grotta del  Licandrone</v>
      </c>
    </row>
    <row r="287" spans="1:9" ht="14.25" x14ac:dyDescent="0.2">
      <c r="A287" s="13">
        <v>286</v>
      </c>
      <c r="B287" s="18" t="s">
        <v>1651</v>
      </c>
      <c r="C287" s="15" t="s">
        <v>1117</v>
      </c>
      <c r="D287" s="15" t="s">
        <v>4352</v>
      </c>
      <c r="E287" s="15" t="s">
        <v>1519</v>
      </c>
      <c r="F287" s="15"/>
      <c r="G287" s="13">
        <v>20</v>
      </c>
      <c r="H287" s="2" t="s">
        <v>4352</v>
      </c>
      <c r="I287" s="2" t="str">
        <f t="shared" si="5"/>
        <v>Grotta di Acherusia (Grotta di Acheronte)</v>
      </c>
    </row>
    <row r="288" spans="1:9" ht="14.25" x14ac:dyDescent="0.2">
      <c r="A288" s="13">
        <v>287</v>
      </c>
      <c r="B288" s="18" t="s">
        <v>1251</v>
      </c>
      <c r="C288" s="15" t="s">
        <v>1252</v>
      </c>
      <c r="D288" s="15" t="s">
        <v>4144</v>
      </c>
      <c r="E288" s="15" t="s">
        <v>1515</v>
      </c>
      <c r="F288" s="15" t="s">
        <v>1652</v>
      </c>
      <c r="G288" s="13">
        <v>11</v>
      </c>
      <c r="H288" s="2" t="s">
        <v>4144</v>
      </c>
      <c r="I288" s="2" t="str">
        <f t="shared" si="5"/>
        <v>Caverna dei Colombi</v>
      </c>
    </row>
    <row r="289" spans="1:9" ht="14.25" x14ac:dyDescent="0.2">
      <c r="A289" s="13">
        <v>288</v>
      </c>
      <c r="B289" s="18" t="s">
        <v>1653</v>
      </c>
      <c r="C289" s="15" t="s">
        <v>1234</v>
      </c>
      <c r="D289" s="15" t="s">
        <v>4353</v>
      </c>
      <c r="E289" s="15" t="s">
        <v>1515</v>
      </c>
      <c r="F289" s="15"/>
      <c r="G289" s="13">
        <v>11</v>
      </c>
      <c r="H289" s="2" t="s">
        <v>4353</v>
      </c>
      <c r="I289" s="2" t="str">
        <f t="shared" si="5"/>
        <v>Grotta del Purgatorio</v>
      </c>
    </row>
    <row r="290" spans="1:9" ht="14.25" x14ac:dyDescent="0.2">
      <c r="A290" s="13">
        <v>289</v>
      </c>
      <c r="B290" s="18" t="s">
        <v>1654</v>
      </c>
      <c r="C290" s="15" t="s">
        <v>1237</v>
      </c>
      <c r="D290" s="15" t="s">
        <v>4354</v>
      </c>
      <c r="E290" s="15" t="s">
        <v>1515</v>
      </c>
      <c r="F290" s="15"/>
      <c r="G290" s="13">
        <v>11</v>
      </c>
      <c r="H290" s="2" t="s">
        <v>4354</v>
      </c>
      <c r="I290" s="2" t="str">
        <f t="shared" si="5"/>
        <v xml:space="preserve">Grotta dei Pipistrelli </v>
      </c>
    </row>
    <row r="291" spans="1:9" ht="14.25" x14ac:dyDescent="0.2">
      <c r="A291" s="13">
        <v>290</v>
      </c>
      <c r="B291" s="18" t="s">
        <v>1655</v>
      </c>
      <c r="C291" s="15" t="s">
        <v>1628</v>
      </c>
      <c r="D291" s="15" t="s">
        <v>4355</v>
      </c>
      <c r="E291" s="15" t="s">
        <v>646</v>
      </c>
      <c r="F291" s="15" t="s">
        <v>1656</v>
      </c>
      <c r="G291" s="13">
        <v>17</v>
      </c>
      <c r="H291" s="2" t="s">
        <v>4355</v>
      </c>
      <c r="I291" s="2" t="str">
        <f t="shared" si="5"/>
        <v>Grava di Siponto</v>
      </c>
    </row>
    <row r="292" spans="1:9" ht="14.25" x14ac:dyDescent="0.2">
      <c r="A292" s="13">
        <v>291</v>
      </c>
      <c r="B292" s="18" t="s">
        <v>1657</v>
      </c>
      <c r="C292" s="15" t="s">
        <v>1375</v>
      </c>
      <c r="D292" s="15" t="s">
        <v>4356</v>
      </c>
      <c r="E292" s="15" t="s">
        <v>1619</v>
      </c>
      <c r="F292" s="15" t="s">
        <v>1620</v>
      </c>
      <c r="G292" s="13">
        <v>15</v>
      </c>
      <c r="H292" s="2" t="s">
        <v>4356</v>
      </c>
      <c r="I292" s="2" t="str">
        <f t="shared" si="5"/>
        <v>Grotta dello Scoglio</v>
      </c>
    </row>
    <row r="293" spans="1:9" ht="14.25" x14ac:dyDescent="0.2">
      <c r="A293" s="13">
        <v>292</v>
      </c>
      <c r="B293" s="18" t="s">
        <v>1658</v>
      </c>
      <c r="C293" s="15" t="s">
        <v>1256</v>
      </c>
      <c r="D293" s="15" t="s">
        <v>4357</v>
      </c>
      <c r="E293" s="15" t="s">
        <v>1619</v>
      </c>
      <c r="F293" s="15" t="s">
        <v>1620</v>
      </c>
      <c r="G293" s="13">
        <v>15</v>
      </c>
      <c r="H293" s="2" t="s">
        <v>4357</v>
      </c>
      <c r="I293" s="2" t="str">
        <f t="shared" si="5"/>
        <v>Grotta delle Murene</v>
      </c>
    </row>
    <row r="294" spans="1:9" ht="14.25" x14ac:dyDescent="0.2">
      <c r="A294" s="13">
        <v>293</v>
      </c>
      <c r="B294" s="18" t="s">
        <v>1659</v>
      </c>
      <c r="C294" s="15" t="s">
        <v>1256</v>
      </c>
      <c r="D294" s="15" t="s">
        <v>4358</v>
      </c>
      <c r="E294" s="15" t="s">
        <v>1619</v>
      </c>
      <c r="F294" s="15" t="s">
        <v>1620</v>
      </c>
      <c r="G294" s="13">
        <v>15</v>
      </c>
      <c r="H294" s="2" t="s">
        <v>4358</v>
      </c>
      <c r="I294" s="2" t="str">
        <f t="shared" si="5"/>
        <v>Grotta delle Rondinelle</v>
      </c>
    </row>
    <row r="295" spans="1:9" ht="14.25" x14ac:dyDescent="0.2">
      <c r="A295" s="13">
        <v>294</v>
      </c>
      <c r="B295" s="18" t="s">
        <v>1660</v>
      </c>
      <c r="C295" s="15" t="s">
        <v>1221</v>
      </c>
      <c r="D295" s="15" t="s">
        <v>4359</v>
      </c>
      <c r="E295" s="15" t="s">
        <v>649</v>
      </c>
      <c r="F295" s="15" t="s">
        <v>1661</v>
      </c>
      <c r="G295" s="13">
        <v>18</v>
      </c>
      <c r="H295" s="2" t="s">
        <v>4359</v>
      </c>
      <c r="I295" s="2" t="str">
        <f t="shared" si="5"/>
        <v>Grotta di  San Sabino</v>
      </c>
    </row>
    <row r="296" spans="1:9" ht="14.25" x14ac:dyDescent="0.2">
      <c r="A296" s="13">
        <v>295</v>
      </c>
      <c r="B296" s="18" t="s">
        <v>1662</v>
      </c>
      <c r="C296" s="15" t="s">
        <v>1176</v>
      </c>
      <c r="D296" s="15" t="s">
        <v>4360</v>
      </c>
      <c r="E296" s="15" t="s">
        <v>646</v>
      </c>
      <c r="F296" s="15" t="s">
        <v>1662</v>
      </c>
      <c r="G296" s="13">
        <v>2</v>
      </c>
      <c r="H296" s="2" t="s">
        <v>4360</v>
      </c>
      <c r="I296" s="2" t="str">
        <f t="shared" si="5"/>
        <v xml:space="preserve">Pulo di San Leonardo </v>
      </c>
    </row>
    <row r="297" spans="1:9" ht="14.25" x14ac:dyDescent="0.2">
      <c r="A297" s="13">
        <v>296</v>
      </c>
      <c r="B297" s="18" t="s">
        <v>1663</v>
      </c>
      <c r="C297" s="15" t="s">
        <v>1117</v>
      </c>
      <c r="D297" s="15" t="s">
        <v>4361</v>
      </c>
      <c r="E297" s="15" t="s">
        <v>1500</v>
      </c>
      <c r="F297" s="15" t="s">
        <v>1664</v>
      </c>
      <c r="G297" s="13">
        <v>17</v>
      </c>
      <c r="H297" s="2" t="s">
        <v>4361</v>
      </c>
      <c r="I297" s="2" t="str">
        <f t="shared" si="5"/>
        <v xml:space="preserve">Grotta di San Pasquale </v>
      </c>
    </row>
    <row r="298" spans="1:9" ht="14.25" x14ac:dyDescent="0.2">
      <c r="A298" s="13">
        <v>297</v>
      </c>
      <c r="B298" s="18" t="s">
        <v>1665</v>
      </c>
      <c r="C298" s="15" t="s">
        <v>1628</v>
      </c>
      <c r="D298" s="15" t="s">
        <v>4362</v>
      </c>
      <c r="E298" s="15" t="s">
        <v>1500</v>
      </c>
      <c r="F298" s="15" t="s">
        <v>1666</v>
      </c>
      <c r="G298" s="13">
        <v>2</v>
      </c>
      <c r="H298" s="2" t="s">
        <v>4362</v>
      </c>
      <c r="I298" s="2" t="str">
        <f t="shared" si="5"/>
        <v xml:space="preserve">Grava di Coppa del Giglio </v>
      </c>
    </row>
    <row r="299" spans="1:9" ht="14.25" x14ac:dyDescent="0.2">
      <c r="A299" s="13">
        <v>298</v>
      </c>
      <c r="B299" s="18" t="s">
        <v>1667</v>
      </c>
      <c r="C299" s="15" t="s">
        <v>1628</v>
      </c>
      <c r="D299" s="15" t="s">
        <v>4363</v>
      </c>
      <c r="E299" s="15" t="s">
        <v>1500</v>
      </c>
      <c r="F299" s="15" t="s">
        <v>1668</v>
      </c>
      <c r="G299" s="13">
        <v>21</v>
      </c>
      <c r="H299" s="2" t="s">
        <v>4363</v>
      </c>
      <c r="I299" s="2" t="str">
        <f t="shared" si="5"/>
        <v>Grava di Spigno</v>
      </c>
    </row>
    <row r="300" spans="1:9" ht="14.25" x14ac:dyDescent="0.2">
      <c r="A300" s="13">
        <v>299</v>
      </c>
      <c r="B300" s="18" t="s">
        <v>1669</v>
      </c>
      <c r="C300" s="15" t="s">
        <v>1139</v>
      </c>
      <c r="D300" s="15" t="s">
        <v>4364</v>
      </c>
      <c r="E300" s="15" t="s">
        <v>1519</v>
      </c>
      <c r="F300" s="15" t="s">
        <v>1670</v>
      </c>
      <c r="G300" s="13">
        <v>20</v>
      </c>
      <c r="H300" s="2" t="s">
        <v>4364</v>
      </c>
      <c r="I300" s="2" t="str">
        <f t="shared" si="5"/>
        <v>Grotte di Trombetta</v>
      </c>
    </row>
    <row r="301" spans="1:9" ht="14.25" x14ac:dyDescent="0.2">
      <c r="A301" s="13">
        <v>300</v>
      </c>
      <c r="B301" s="18" t="s">
        <v>1671</v>
      </c>
      <c r="C301" s="15" t="s">
        <v>1124</v>
      </c>
      <c r="D301" s="15" t="s">
        <v>4365</v>
      </c>
      <c r="E301" s="15" t="s">
        <v>1647</v>
      </c>
      <c r="F301" s="15" t="s">
        <v>1671</v>
      </c>
      <c r="G301" s="13">
        <v>8</v>
      </c>
      <c r="H301" s="2" t="s">
        <v>4365</v>
      </c>
      <c r="I301" s="2" t="str">
        <f t="shared" si="5"/>
        <v>Grotta Paglicci</v>
      </c>
    </row>
    <row r="302" spans="1:9" ht="14.25" x14ac:dyDescent="0.2">
      <c r="A302" s="13">
        <v>301</v>
      </c>
      <c r="B302" s="18" t="s">
        <v>1672</v>
      </c>
      <c r="C302" s="15" t="s">
        <v>1237</v>
      </c>
      <c r="D302" s="15" t="s">
        <v>4366</v>
      </c>
      <c r="E302" s="15" t="s">
        <v>1647</v>
      </c>
      <c r="F302" s="15" t="s">
        <v>1671</v>
      </c>
      <c r="G302" s="13">
        <v>8</v>
      </c>
      <c r="H302" s="2" t="s">
        <v>4366</v>
      </c>
      <c r="I302" s="2" t="str">
        <f t="shared" si="5"/>
        <v xml:space="preserve">Grotta dei Pilastri </v>
      </c>
    </row>
    <row r="303" spans="1:9" ht="14.25" x14ac:dyDescent="0.2">
      <c r="A303" s="13">
        <v>302</v>
      </c>
      <c r="B303" s="18" t="s">
        <v>1673</v>
      </c>
      <c r="C303" s="15" t="s">
        <v>1117</v>
      </c>
      <c r="D303" s="15" t="s">
        <v>4367</v>
      </c>
      <c r="E303" s="15" t="s">
        <v>1497</v>
      </c>
      <c r="F303" s="15" t="s">
        <v>1673</v>
      </c>
      <c r="G303" s="13">
        <v>8</v>
      </c>
      <c r="H303" s="2" t="s">
        <v>4367</v>
      </c>
      <c r="I303" s="2" t="str">
        <f t="shared" si="5"/>
        <v>Grotta di Fornovecchio</v>
      </c>
    </row>
    <row r="304" spans="1:9" ht="14.25" x14ac:dyDescent="0.2">
      <c r="A304" s="20">
        <v>303</v>
      </c>
      <c r="B304" s="18" t="s">
        <v>1674</v>
      </c>
      <c r="C304" s="15" t="s">
        <v>1628</v>
      </c>
      <c r="D304" s="15" t="s">
        <v>4368</v>
      </c>
      <c r="E304" s="15" t="s">
        <v>646</v>
      </c>
      <c r="F304" s="15" t="s">
        <v>1674</v>
      </c>
      <c r="G304" s="13">
        <v>17</v>
      </c>
      <c r="H304" s="2" t="s">
        <v>4368</v>
      </c>
      <c r="I304" s="2" t="str">
        <f t="shared" si="5"/>
        <v xml:space="preserve">Grava di Posta del Fosso </v>
      </c>
    </row>
    <row r="305" spans="1:9" ht="14.25" x14ac:dyDescent="0.2">
      <c r="A305" s="13">
        <v>304</v>
      </c>
      <c r="B305" s="18" t="s">
        <v>1675</v>
      </c>
      <c r="C305" s="15" t="s">
        <v>1628</v>
      </c>
      <c r="D305" s="15" t="s">
        <v>4369</v>
      </c>
      <c r="E305" s="15" t="s">
        <v>640</v>
      </c>
      <c r="F305" s="15" t="s">
        <v>1676</v>
      </c>
      <c r="G305" s="13">
        <v>11</v>
      </c>
      <c r="H305" s="2" t="s">
        <v>4369</v>
      </c>
      <c r="I305" s="2" t="str">
        <f t="shared" si="5"/>
        <v>Grava di Signoritti</v>
      </c>
    </row>
    <row r="306" spans="1:9" ht="14.25" x14ac:dyDescent="0.2">
      <c r="A306" s="13">
        <v>305</v>
      </c>
      <c r="B306" s="18" t="s">
        <v>1677</v>
      </c>
      <c r="C306" s="15"/>
      <c r="D306" s="15" t="s">
        <v>1677</v>
      </c>
      <c r="E306" s="15" t="s">
        <v>1515</v>
      </c>
      <c r="F306" s="15" t="s">
        <v>1678</v>
      </c>
      <c r="G306" s="13">
        <v>8</v>
      </c>
      <c r="H306" s="2" t="s">
        <v>4370</v>
      </c>
      <c r="I306" s="2" t="str">
        <f>MID(H306,2,1000)</f>
        <v>Il Gravaglione</v>
      </c>
    </row>
    <row r="307" spans="1:9" ht="14.25" x14ac:dyDescent="0.2">
      <c r="A307" s="13">
        <v>306</v>
      </c>
      <c r="B307" s="18" t="s">
        <v>1679</v>
      </c>
      <c r="C307" s="15" t="s">
        <v>1680</v>
      </c>
      <c r="D307" s="15" t="s">
        <v>3585</v>
      </c>
      <c r="E307" s="15" t="s">
        <v>1603</v>
      </c>
      <c r="F307" s="15" t="s">
        <v>1679</v>
      </c>
      <c r="G307" s="13">
        <v>2</v>
      </c>
      <c r="H307" s="2" t="s">
        <v>3585</v>
      </c>
      <c r="I307" s="2" t="str">
        <f t="shared" si="5"/>
        <v>Dolina Pozzatina</v>
      </c>
    </row>
    <row r="308" spans="1:9" ht="14.25" x14ac:dyDescent="0.2">
      <c r="A308" s="13">
        <v>307</v>
      </c>
      <c r="B308" s="18" t="s">
        <v>1681</v>
      </c>
      <c r="C308" s="15" t="s">
        <v>1682</v>
      </c>
      <c r="D308" s="15" t="s">
        <v>4371</v>
      </c>
      <c r="E308" s="15" t="s">
        <v>1500</v>
      </c>
      <c r="F308" s="15" t="s">
        <v>1683</v>
      </c>
      <c r="G308" s="13">
        <v>18</v>
      </c>
      <c r="H308" s="2" t="s">
        <v>4371</v>
      </c>
      <c r="I308" s="2" t="str">
        <f t="shared" si="5"/>
        <v xml:space="preserve">Santuario di Pulsano </v>
      </c>
    </row>
    <row r="309" spans="1:9" ht="14.25" x14ac:dyDescent="0.2">
      <c r="A309" s="13">
        <v>308</v>
      </c>
      <c r="B309" s="18" t="s">
        <v>1684</v>
      </c>
      <c r="C309" s="15" t="s">
        <v>1685</v>
      </c>
      <c r="D309" s="15" t="s">
        <v>4372</v>
      </c>
      <c r="E309" s="15" t="s">
        <v>36</v>
      </c>
      <c r="F309" s="15" t="s">
        <v>1686</v>
      </c>
      <c r="G309" s="13">
        <v>14</v>
      </c>
      <c r="H309" s="2" t="s">
        <v>4372</v>
      </c>
      <c r="I309" s="2" t="str">
        <f t="shared" si="5"/>
        <v>Cavernetta di erosione della Baia di Torre Incine</v>
      </c>
    </row>
    <row r="310" spans="1:9" ht="14.25" x14ac:dyDescent="0.2">
      <c r="A310" s="20">
        <v>309</v>
      </c>
      <c r="B310" s="18" t="s">
        <v>1687</v>
      </c>
      <c r="C310" s="15" t="s">
        <v>1285</v>
      </c>
      <c r="D310" s="15" t="s">
        <v>4373</v>
      </c>
      <c r="E310" s="15" t="s">
        <v>1188</v>
      </c>
      <c r="F310" s="15" t="s">
        <v>1687</v>
      </c>
      <c r="G310" s="13">
        <v>6</v>
      </c>
      <c r="H310" s="2" t="s">
        <v>4373</v>
      </c>
      <c r="I310" s="2" t="str">
        <f t="shared" si="5"/>
        <v>Grave della Masseria Sassi</v>
      </c>
    </row>
    <row r="311" spans="1:9" ht="14.25" x14ac:dyDescent="0.2">
      <c r="A311" s="20">
        <v>310</v>
      </c>
      <c r="B311" s="18" t="s">
        <v>1688</v>
      </c>
      <c r="C311" s="15" t="s">
        <v>1689</v>
      </c>
      <c r="D311" s="15" t="s">
        <v>4374</v>
      </c>
      <c r="E311" s="15" t="s">
        <v>1188</v>
      </c>
      <c r="F311" s="15" t="s">
        <v>1688</v>
      </c>
      <c r="G311" s="13">
        <v>6</v>
      </c>
      <c r="H311" s="2" t="s">
        <v>4374</v>
      </c>
      <c r="I311" s="2" t="str">
        <f t="shared" si="5"/>
        <v>Grave piccola Campanelli</v>
      </c>
    </row>
    <row r="312" spans="1:9" ht="14.25" x14ac:dyDescent="0.2">
      <c r="A312" s="13">
        <v>311</v>
      </c>
      <c r="B312" s="18" t="s">
        <v>1688</v>
      </c>
      <c r="C312" s="15" t="s">
        <v>1690</v>
      </c>
      <c r="D312" s="15" t="s">
        <v>4375</v>
      </c>
      <c r="E312" s="15" t="s">
        <v>1188</v>
      </c>
      <c r="F312" s="15" t="s">
        <v>1688</v>
      </c>
      <c r="G312" s="13">
        <v>6</v>
      </c>
      <c r="H312" s="2" t="s">
        <v>4375</v>
      </c>
      <c r="I312" s="2" t="str">
        <f t="shared" si="5"/>
        <v>Grave grande Campanelli</v>
      </c>
    </row>
    <row r="313" spans="1:9" ht="14.25" x14ac:dyDescent="0.2">
      <c r="A313" s="20">
        <v>312</v>
      </c>
      <c r="B313" s="18" t="s">
        <v>1691</v>
      </c>
      <c r="C313" s="15" t="s">
        <v>1692</v>
      </c>
      <c r="D313" s="15" t="s">
        <v>4376</v>
      </c>
      <c r="E313" s="15" t="s">
        <v>1188</v>
      </c>
      <c r="F313" s="15" t="s">
        <v>1688</v>
      </c>
      <c r="G313" s="13">
        <v>6</v>
      </c>
      <c r="H313" s="2" t="s">
        <v>4376</v>
      </c>
      <c r="I313" s="2" t="str">
        <f t="shared" si="5"/>
        <v xml:space="preserve">Grave media  Campanelli </v>
      </c>
    </row>
    <row r="314" spans="1:9" ht="14.25" x14ac:dyDescent="0.2">
      <c r="A314" s="20">
        <v>313</v>
      </c>
      <c r="B314" s="18" t="s">
        <v>1693</v>
      </c>
      <c r="C314" s="15" t="s">
        <v>1141</v>
      </c>
      <c r="D314" s="15" t="s">
        <v>4377</v>
      </c>
      <c r="E314" s="15" t="s">
        <v>1188</v>
      </c>
      <c r="F314" s="15" t="s">
        <v>1693</v>
      </c>
      <c r="G314" s="13">
        <v>6</v>
      </c>
      <c r="H314" s="2" t="s">
        <v>4377</v>
      </c>
      <c r="I314" s="2" t="str">
        <f t="shared" si="5"/>
        <v>Grave Coste San Gregorio</v>
      </c>
    </row>
    <row r="315" spans="1:9" ht="14.25" x14ac:dyDescent="0.2">
      <c r="A315" s="13">
        <v>314</v>
      </c>
      <c r="B315" s="18" t="s">
        <v>1694</v>
      </c>
      <c r="C315" s="15" t="s">
        <v>1156</v>
      </c>
      <c r="D315" s="15" t="s">
        <v>4378</v>
      </c>
      <c r="E315" s="15" t="s">
        <v>1188</v>
      </c>
      <c r="F315" s="15" t="s">
        <v>1695</v>
      </c>
      <c r="G315" s="13">
        <v>6</v>
      </c>
      <c r="H315" s="2" t="s">
        <v>4378</v>
      </c>
      <c r="I315" s="2" t="str">
        <f t="shared" si="5"/>
        <v>Inghiottitoio Masseria Iambrenghi</v>
      </c>
    </row>
    <row r="316" spans="1:9" ht="14.25" x14ac:dyDescent="0.2">
      <c r="A316" s="20">
        <v>315</v>
      </c>
      <c r="B316" s="18" t="s">
        <v>1696</v>
      </c>
      <c r="C316" s="15" t="s">
        <v>1697</v>
      </c>
      <c r="D316" s="15" t="s">
        <v>4379</v>
      </c>
      <c r="E316" s="15" t="s">
        <v>1188</v>
      </c>
      <c r="F316" s="15" t="s">
        <v>1695</v>
      </c>
      <c r="G316" s="13">
        <v>6</v>
      </c>
      <c r="H316" s="2" t="s">
        <v>4379</v>
      </c>
      <c r="I316" s="2" t="str">
        <f t="shared" si="5"/>
        <v>Grave della  Masseria Iambrenghi 1</v>
      </c>
    </row>
    <row r="317" spans="1:9" ht="14.25" x14ac:dyDescent="0.2">
      <c r="A317" s="20">
        <v>316</v>
      </c>
      <c r="B317" s="18" t="s">
        <v>1698</v>
      </c>
      <c r="C317" s="15" t="s">
        <v>1285</v>
      </c>
      <c r="D317" s="15" t="s">
        <v>4380</v>
      </c>
      <c r="E317" s="15" t="s">
        <v>1188</v>
      </c>
      <c r="F317" s="15" t="s">
        <v>1695</v>
      </c>
      <c r="G317" s="13">
        <v>6</v>
      </c>
      <c r="H317" s="2" t="s">
        <v>4380</v>
      </c>
      <c r="I317" s="2" t="str">
        <f t="shared" si="5"/>
        <v>Grave della Masseria Iambrenghi 2</v>
      </c>
    </row>
    <row r="318" spans="1:9" ht="14.25" x14ac:dyDescent="0.2">
      <c r="A318" s="20">
        <v>317</v>
      </c>
      <c r="B318" s="18" t="s">
        <v>1699</v>
      </c>
      <c r="C318" s="15" t="s">
        <v>1700</v>
      </c>
      <c r="D318" s="15" t="s">
        <v>4381</v>
      </c>
      <c r="E318" s="15" t="s">
        <v>1188</v>
      </c>
      <c r="F318" s="15" t="s">
        <v>1699</v>
      </c>
      <c r="G318" s="13">
        <v>6</v>
      </c>
      <c r="H318" s="2" t="s">
        <v>4381</v>
      </c>
      <c r="I318" s="2" t="str">
        <f t="shared" si="5"/>
        <v>Inghiottitoio  Masseria Carl’Uva</v>
      </c>
    </row>
    <row r="319" spans="1:9" ht="14.25" x14ac:dyDescent="0.2">
      <c r="A319" s="13">
        <v>318</v>
      </c>
      <c r="B319" s="18" t="s">
        <v>1701</v>
      </c>
      <c r="C319" s="15" t="s">
        <v>1285</v>
      </c>
      <c r="D319" s="15" t="s">
        <v>4382</v>
      </c>
      <c r="E319" s="15" t="s">
        <v>1188</v>
      </c>
      <c r="F319" s="15" t="s">
        <v>1702</v>
      </c>
      <c r="G319" s="13">
        <v>6</v>
      </c>
      <c r="H319" s="2" t="s">
        <v>4382</v>
      </c>
      <c r="I319" s="2" t="str">
        <f t="shared" si="5"/>
        <v xml:space="preserve">Grave della Difesa </v>
      </c>
    </row>
    <row r="320" spans="1:9" ht="14.25" x14ac:dyDescent="0.2">
      <c r="A320" s="13">
        <v>319</v>
      </c>
      <c r="B320" s="18" t="s">
        <v>1703</v>
      </c>
      <c r="C320" s="15" t="s">
        <v>1129</v>
      </c>
      <c r="D320" s="15" t="s">
        <v>4383</v>
      </c>
      <c r="E320" s="15" t="s">
        <v>1188</v>
      </c>
      <c r="F320" s="15" t="s">
        <v>1702</v>
      </c>
      <c r="G320" s="13">
        <v>6</v>
      </c>
      <c r="H320" s="2" t="s">
        <v>4383</v>
      </c>
      <c r="I320" s="2" t="str">
        <f t="shared" si="5"/>
        <v>Grotta della Cava</v>
      </c>
    </row>
    <row r="321" spans="1:9" ht="14.25" x14ac:dyDescent="0.2">
      <c r="A321" s="20">
        <v>320</v>
      </c>
      <c r="B321" s="18" t="s">
        <v>1704</v>
      </c>
      <c r="C321" s="15" t="s">
        <v>1285</v>
      </c>
      <c r="D321" s="15" t="s">
        <v>4384</v>
      </c>
      <c r="E321" s="15" t="s">
        <v>1188</v>
      </c>
      <c r="F321" s="15" t="s">
        <v>1688</v>
      </c>
      <c r="G321" s="13">
        <v>6</v>
      </c>
      <c r="H321" s="2" t="s">
        <v>4384</v>
      </c>
      <c r="I321" s="2" t="str">
        <f t="shared" si="5"/>
        <v>Grave della Masseria Campanelli</v>
      </c>
    </row>
    <row r="322" spans="1:9" ht="14.25" x14ac:dyDescent="0.2">
      <c r="A322" s="13">
        <v>321</v>
      </c>
      <c r="B322" s="18" t="s">
        <v>1705</v>
      </c>
      <c r="C322" s="15" t="s">
        <v>1129</v>
      </c>
      <c r="D322" s="15" t="s">
        <v>4385</v>
      </c>
      <c r="E322" s="15" t="s">
        <v>36</v>
      </c>
      <c r="F322" s="15"/>
      <c r="G322" s="13">
        <v>14</v>
      </c>
      <c r="H322" s="2" t="s">
        <v>4385</v>
      </c>
      <c r="I322" s="2" t="str">
        <f t="shared" si="5"/>
        <v>Grotta della Draga</v>
      </c>
    </row>
    <row r="323" spans="1:9" ht="14.25" x14ac:dyDescent="0.2">
      <c r="A323" s="13">
        <v>322</v>
      </c>
      <c r="B323" s="18" t="s">
        <v>1706</v>
      </c>
      <c r="C323" s="15" t="s">
        <v>1124</v>
      </c>
      <c r="D323" s="15" t="s">
        <v>4386</v>
      </c>
      <c r="E323" s="15" t="s">
        <v>36</v>
      </c>
      <c r="F323" s="15"/>
      <c r="G323" s="13">
        <v>14</v>
      </c>
      <c r="H323" s="2" t="s">
        <v>4386</v>
      </c>
      <c r="I323" s="2" t="str">
        <f t="shared" si="5"/>
        <v xml:space="preserve">Grotta Corvino </v>
      </c>
    </row>
    <row r="324" spans="1:9" ht="14.25" x14ac:dyDescent="0.2">
      <c r="A324" s="13">
        <v>323</v>
      </c>
      <c r="B324" s="18" t="s">
        <v>1707</v>
      </c>
      <c r="C324" s="15" t="s">
        <v>1124</v>
      </c>
      <c r="D324" s="15" t="s">
        <v>4387</v>
      </c>
      <c r="E324" s="15" t="s">
        <v>36</v>
      </c>
      <c r="F324" s="15"/>
      <c r="G324" s="13">
        <v>14</v>
      </c>
      <c r="H324" s="2" t="s">
        <v>4387</v>
      </c>
      <c r="I324" s="2" t="str">
        <f t="shared" si="5"/>
        <v>Grotta Porto Alga</v>
      </c>
    </row>
    <row r="325" spans="1:9" ht="14.25" x14ac:dyDescent="0.2">
      <c r="A325" s="13">
        <v>324</v>
      </c>
      <c r="B325" s="18" t="s">
        <v>1708</v>
      </c>
      <c r="C325" s="15" t="s">
        <v>1124</v>
      </c>
      <c r="D325" s="15" t="s">
        <v>4388</v>
      </c>
      <c r="E325" s="15" t="s">
        <v>36</v>
      </c>
      <c r="F325" s="15"/>
      <c r="G325" s="13">
        <v>14</v>
      </c>
      <c r="H325" s="2" t="s">
        <v>4388</v>
      </c>
      <c r="I325" s="2" t="str">
        <f t="shared" si="5"/>
        <v>Grotta Azzurra di Monopoli</v>
      </c>
    </row>
    <row r="326" spans="1:9" ht="14.25" x14ac:dyDescent="0.2">
      <c r="A326" s="13">
        <v>325</v>
      </c>
      <c r="B326" s="18" t="s">
        <v>1709</v>
      </c>
      <c r="C326" s="15" t="s">
        <v>1234</v>
      </c>
      <c r="D326" s="15" t="s">
        <v>4389</v>
      </c>
      <c r="E326" s="15" t="s">
        <v>36</v>
      </c>
      <c r="F326" s="15" t="s">
        <v>1710</v>
      </c>
      <c r="G326" s="13">
        <v>14</v>
      </c>
      <c r="H326" s="2" t="s">
        <v>4389</v>
      </c>
      <c r="I326" s="2" t="str">
        <f t="shared" si="5"/>
        <v>Grotta del Francese</v>
      </c>
    </row>
    <row r="327" spans="1:9" ht="14.25" x14ac:dyDescent="0.2">
      <c r="A327" s="13">
        <v>326</v>
      </c>
      <c r="B327" s="18" t="s">
        <v>1711</v>
      </c>
      <c r="C327" s="15" t="s">
        <v>1234</v>
      </c>
      <c r="D327" s="15" t="s">
        <v>4390</v>
      </c>
      <c r="E327" s="15" t="s">
        <v>36</v>
      </c>
      <c r="F327" s="15"/>
      <c r="G327" s="13">
        <v>14</v>
      </c>
      <c r="H327" s="2" t="s">
        <v>4390</v>
      </c>
      <c r="I327" s="2" t="str">
        <f t="shared" si="5"/>
        <v>Grotta del Ferraricchio</v>
      </c>
    </row>
    <row r="328" spans="1:9" ht="14.25" x14ac:dyDescent="0.2">
      <c r="A328" s="13">
        <v>327</v>
      </c>
      <c r="B328" s="18" t="s">
        <v>1712</v>
      </c>
      <c r="C328" s="15" t="s">
        <v>1129</v>
      </c>
      <c r="D328" s="15" t="s">
        <v>4391</v>
      </c>
      <c r="E328" s="15" t="s">
        <v>36</v>
      </c>
      <c r="F328" s="15" t="s">
        <v>1713</v>
      </c>
      <c r="G328" s="13">
        <v>14</v>
      </c>
      <c r="H328" s="2" t="s">
        <v>4391</v>
      </c>
      <c r="I328" s="2" t="str">
        <f t="shared" si="5"/>
        <v>Grotta della Cala Santa Miseria</v>
      </c>
    </row>
    <row r="329" spans="1:9" ht="14.25" x14ac:dyDescent="0.2">
      <c r="A329" s="13">
        <v>328</v>
      </c>
      <c r="B329" s="18" t="s">
        <v>1714</v>
      </c>
      <c r="C329" s="15" t="s">
        <v>1117</v>
      </c>
      <c r="D329" s="15" t="s">
        <v>4392</v>
      </c>
      <c r="E329" s="15" t="s">
        <v>36</v>
      </c>
      <c r="F329" s="15" t="s">
        <v>1714</v>
      </c>
      <c r="G329" s="13">
        <v>14</v>
      </c>
      <c r="H329" s="2" t="s">
        <v>4392</v>
      </c>
      <c r="I329" s="2" t="str">
        <f t="shared" si="5"/>
        <v>Grotta di Porto Bianco</v>
      </c>
    </row>
    <row r="330" spans="1:9" ht="14.25" x14ac:dyDescent="0.2">
      <c r="A330" s="13">
        <v>329</v>
      </c>
      <c r="B330" s="18" t="s">
        <v>1715</v>
      </c>
      <c r="C330" s="15" t="s">
        <v>1256</v>
      </c>
      <c r="D330" s="15" t="s">
        <v>4393</v>
      </c>
      <c r="E330" s="15" t="s">
        <v>36</v>
      </c>
      <c r="F330" s="15" t="s">
        <v>1716</v>
      </c>
      <c r="G330" s="13">
        <v>14</v>
      </c>
      <c r="H330" s="2" t="s">
        <v>4393</v>
      </c>
      <c r="I330" s="2" t="str">
        <f t="shared" si="5"/>
        <v>Grotta delle Mura</v>
      </c>
    </row>
    <row r="331" spans="1:9" ht="14.25" x14ac:dyDescent="0.2">
      <c r="A331" s="13">
        <v>330</v>
      </c>
      <c r="B331" s="18" t="s">
        <v>1717</v>
      </c>
      <c r="C331" s="15" t="s">
        <v>1521</v>
      </c>
      <c r="D331" s="15" t="s">
        <v>4394</v>
      </c>
      <c r="E331" s="15" t="s">
        <v>36</v>
      </c>
      <c r="F331" s="15" t="s">
        <v>1718</v>
      </c>
      <c r="G331" s="13">
        <v>14</v>
      </c>
      <c r="H331" s="2" t="s">
        <v>4394</v>
      </c>
      <c r="I331" s="2" t="str">
        <f t="shared" si="5"/>
        <v>Caverna di Porto Rosso</v>
      </c>
    </row>
    <row r="332" spans="1:9" ht="14.25" x14ac:dyDescent="0.2">
      <c r="A332" s="13">
        <v>331</v>
      </c>
      <c r="B332" s="18" t="s">
        <v>1719</v>
      </c>
      <c r="C332" s="15" t="s">
        <v>1124</v>
      </c>
      <c r="D332" s="15" t="s">
        <v>4395</v>
      </c>
      <c r="E332" s="15" t="s">
        <v>36</v>
      </c>
      <c r="F332" s="15" t="s">
        <v>1720</v>
      </c>
      <c r="G332" s="13">
        <v>14</v>
      </c>
      <c r="H332" s="2" t="s">
        <v>4395</v>
      </c>
      <c r="I332" s="2" t="str">
        <f t="shared" si="5"/>
        <v>Grotta Deredd</v>
      </c>
    </row>
    <row r="333" spans="1:9" ht="14.25" x14ac:dyDescent="0.2">
      <c r="A333" s="13">
        <v>332</v>
      </c>
      <c r="B333" s="18" t="s">
        <v>1467</v>
      </c>
      <c r="C333" s="15" t="s">
        <v>1234</v>
      </c>
      <c r="D333" s="15" t="s">
        <v>4396</v>
      </c>
      <c r="E333" s="15" t="s">
        <v>36</v>
      </c>
      <c r="F333" s="15" t="s">
        <v>1467</v>
      </c>
      <c r="G333" s="13">
        <v>14</v>
      </c>
      <c r="H333" s="2" t="s">
        <v>4396</v>
      </c>
      <c r="I333" s="2" t="str">
        <f t="shared" si="5"/>
        <v xml:space="preserve">Grotta del Macello </v>
      </c>
    </row>
    <row r="334" spans="1:9" ht="14.25" x14ac:dyDescent="0.2">
      <c r="A334" s="13">
        <v>333</v>
      </c>
      <c r="B334" s="18" t="s">
        <v>1721</v>
      </c>
      <c r="C334" s="15" t="s">
        <v>1129</v>
      </c>
      <c r="D334" s="15" t="s">
        <v>4397</v>
      </c>
      <c r="E334" s="15" t="s">
        <v>36</v>
      </c>
      <c r="F334" s="15" t="s">
        <v>1721</v>
      </c>
      <c r="G334" s="13">
        <v>14</v>
      </c>
      <c r="H334" s="2" t="s">
        <v>4397</v>
      </c>
      <c r="I334" s="2" t="str">
        <f t="shared" si="5"/>
        <v>Grotta della Cala Porto Paradiso</v>
      </c>
    </row>
    <row r="335" spans="1:9" ht="14.25" x14ac:dyDescent="0.2">
      <c r="A335" s="13">
        <v>334</v>
      </c>
      <c r="B335" s="18" t="s">
        <v>1722</v>
      </c>
      <c r="C335" s="15"/>
      <c r="D335" s="15" t="s">
        <v>1722</v>
      </c>
      <c r="E335" s="15" t="s">
        <v>36</v>
      </c>
      <c r="F335" s="15" t="s">
        <v>1723</v>
      </c>
      <c r="G335" s="13">
        <v>14</v>
      </c>
      <c r="H335" s="2" t="s">
        <v>4398</v>
      </c>
      <c r="I335" s="2" t="str">
        <f>MID(H335,2,1000)</f>
        <v>Il Grottone di Monopoli</v>
      </c>
    </row>
    <row r="336" spans="1:9" ht="14.25" x14ac:dyDescent="0.2">
      <c r="A336" s="13">
        <v>335</v>
      </c>
      <c r="B336" s="18" t="s">
        <v>1724</v>
      </c>
      <c r="C336" s="15" t="s">
        <v>1129</v>
      </c>
      <c r="D336" s="15" t="s">
        <v>4399</v>
      </c>
      <c r="E336" s="15" t="s">
        <v>36</v>
      </c>
      <c r="F336" s="15" t="s">
        <v>1724</v>
      </c>
      <c r="G336" s="13">
        <v>14</v>
      </c>
      <c r="H336" s="2" t="s">
        <v>4399</v>
      </c>
      <c r="I336" s="2" t="str">
        <f t="shared" si="5"/>
        <v>Grotta della Cala Tre Buchi</v>
      </c>
    </row>
    <row r="337" spans="1:9" ht="14.25" x14ac:dyDescent="0.2">
      <c r="A337" s="13">
        <v>336</v>
      </c>
      <c r="B337" s="18" t="s">
        <v>1725</v>
      </c>
      <c r="C337" s="15" t="s">
        <v>1195</v>
      </c>
      <c r="D337" s="15" t="s">
        <v>4400</v>
      </c>
      <c r="E337" s="15" t="s">
        <v>36</v>
      </c>
      <c r="F337" s="15" t="s">
        <v>1724</v>
      </c>
      <c r="G337" s="13">
        <v>14</v>
      </c>
      <c r="H337" s="2" t="s">
        <v>4400</v>
      </c>
      <c r="I337" s="2" t="str">
        <f t="shared" si="5"/>
        <v>Grotta  Monte Milone</v>
      </c>
    </row>
    <row r="338" spans="1:9" ht="14.25" x14ac:dyDescent="0.2">
      <c r="A338" s="13">
        <v>337</v>
      </c>
      <c r="B338" s="18" t="s">
        <v>1726</v>
      </c>
      <c r="C338" s="15" t="s">
        <v>1124</v>
      </c>
      <c r="D338" s="15" t="s">
        <v>4401</v>
      </c>
      <c r="E338" s="15" t="s">
        <v>36</v>
      </c>
      <c r="F338" s="15" t="s">
        <v>1727</v>
      </c>
      <c r="G338" s="13">
        <v>14</v>
      </c>
      <c r="H338" s="2" t="s">
        <v>4401</v>
      </c>
      <c r="I338" s="2" t="str">
        <f t="shared" si="5"/>
        <v>Grotta Pagano</v>
      </c>
    </row>
    <row r="339" spans="1:9" ht="14.25" x14ac:dyDescent="0.2">
      <c r="A339" s="13">
        <v>338</v>
      </c>
      <c r="B339" s="18" t="s">
        <v>1728</v>
      </c>
      <c r="C339" s="15" t="s">
        <v>1729</v>
      </c>
      <c r="D339" s="15" t="s">
        <v>4402</v>
      </c>
      <c r="E339" s="15" t="s">
        <v>36</v>
      </c>
      <c r="F339" s="15" t="s">
        <v>1728</v>
      </c>
      <c r="G339" s="13">
        <v>14</v>
      </c>
      <c r="H339" s="2" t="s">
        <v>4402</v>
      </c>
      <c r="I339" s="2" t="str">
        <f t="shared" si="5"/>
        <v>Grottone della  Cala Ferro di Cavallo</v>
      </c>
    </row>
    <row r="340" spans="1:9" ht="14.25" x14ac:dyDescent="0.2">
      <c r="A340" s="13">
        <v>339</v>
      </c>
      <c r="B340" s="18" t="s">
        <v>1730</v>
      </c>
      <c r="C340" s="15" t="s">
        <v>1129</v>
      </c>
      <c r="D340" s="15" t="s">
        <v>4403</v>
      </c>
      <c r="E340" s="15" t="s">
        <v>36</v>
      </c>
      <c r="F340" s="15" t="s">
        <v>1727</v>
      </c>
      <c r="G340" s="13">
        <v>14</v>
      </c>
      <c r="H340" s="2" t="s">
        <v>4403</v>
      </c>
      <c r="I340" s="2" t="str">
        <f t="shared" si="5"/>
        <v>Grotta della Spiaggia di S. Stefano</v>
      </c>
    </row>
    <row r="341" spans="1:9" ht="14.25" x14ac:dyDescent="0.2">
      <c r="A341" s="13">
        <v>340</v>
      </c>
      <c r="B341" s="18" t="s">
        <v>1731</v>
      </c>
      <c r="C341" s="15" t="s">
        <v>1732</v>
      </c>
      <c r="D341" s="15" t="s">
        <v>4404</v>
      </c>
      <c r="E341" s="15" t="s">
        <v>1132</v>
      </c>
      <c r="F341" s="15" t="s">
        <v>1733</v>
      </c>
      <c r="G341" s="13">
        <v>3</v>
      </c>
      <c r="H341" s="2" t="s">
        <v>4404</v>
      </c>
      <c r="I341" s="2" t="str">
        <f t="shared" si="5"/>
        <v>Capovento dei Briganti</v>
      </c>
    </row>
    <row r="342" spans="1:9" ht="14.25" x14ac:dyDescent="0.2">
      <c r="A342" s="13">
        <v>341</v>
      </c>
      <c r="B342" s="18" t="s">
        <v>1734</v>
      </c>
      <c r="C342" s="15" t="s">
        <v>1121</v>
      </c>
      <c r="D342" s="15" t="s">
        <v>4405</v>
      </c>
      <c r="E342" s="15" t="s">
        <v>1132</v>
      </c>
      <c r="F342" s="15" t="s">
        <v>1734</v>
      </c>
      <c r="G342" s="13">
        <v>3</v>
      </c>
      <c r="H342" s="2" t="s">
        <v>4405</v>
      </c>
      <c r="I342" s="2" t="str">
        <f t="shared" si="5"/>
        <v xml:space="preserve">Grave di  Marrasca </v>
      </c>
    </row>
    <row r="343" spans="1:9" ht="14.25" x14ac:dyDescent="0.2">
      <c r="A343" s="13">
        <v>342</v>
      </c>
      <c r="B343" s="18" t="s">
        <v>1735</v>
      </c>
      <c r="C343" s="15" t="s">
        <v>1221</v>
      </c>
      <c r="D343" s="15" t="s">
        <v>4406</v>
      </c>
      <c r="E343" s="15" t="s">
        <v>1736</v>
      </c>
      <c r="F343" s="15" t="s">
        <v>1737</v>
      </c>
      <c r="G343" s="13">
        <v>10</v>
      </c>
      <c r="H343" s="2" t="s">
        <v>4406</v>
      </c>
      <c r="I343" s="2" t="str">
        <f t="shared" si="5"/>
        <v>Grotta di  Agnano</v>
      </c>
    </row>
    <row r="344" spans="1:9" ht="14.25" x14ac:dyDescent="0.2">
      <c r="A344" s="13">
        <v>343</v>
      </c>
      <c r="B344" s="18" t="s">
        <v>1738</v>
      </c>
      <c r="C344" s="15" t="s">
        <v>1739</v>
      </c>
      <c r="D344" s="15" t="s">
        <v>4407</v>
      </c>
      <c r="E344" s="15" t="s">
        <v>1132</v>
      </c>
      <c r="F344" s="15" t="s">
        <v>1740</v>
      </c>
      <c r="G344" s="13">
        <v>3</v>
      </c>
      <c r="H344" s="2" t="s">
        <v>4407</v>
      </c>
      <c r="I344" s="2" t="str">
        <f t="shared" si="5"/>
        <v>Grave  Gemma d’Arrigo</v>
      </c>
    </row>
    <row r="345" spans="1:9" ht="14.25" x14ac:dyDescent="0.2">
      <c r="A345" s="13">
        <v>344</v>
      </c>
      <c r="B345" s="18" t="s">
        <v>1741</v>
      </c>
      <c r="C345" s="15" t="s">
        <v>1129</v>
      </c>
      <c r="D345" s="15" t="s">
        <v>4408</v>
      </c>
      <c r="E345" s="15" t="s">
        <v>1132</v>
      </c>
      <c r="F345" s="15" t="s">
        <v>1741</v>
      </c>
      <c r="G345" s="13">
        <v>3</v>
      </c>
      <c r="H345" s="2" t="s">
        <v>4408</v>
      </c>
      <c r="I345" s="2" t="str">
        <f t="shared" ref="I345:I408" si="6">H345</f>
        <v>Grotta della Madonna della Croce</v>
      </c>
    </row>
    <row r="346" spans="1:9" ht="14.25" x14ac:dyDescent="0.2">
      <c r="A346" s="13">
        <v>345</v>
      </c>
      <c r="B346" s="18" t="s">
        <v>1742</v>
      </c>
      <c r="C346" s="15" t="s">
        <v>1161</v>
      </c>
      <c r="D346" s="15" t="s">
        <v>4409</v>
      </c>
      <c r="E346" s="15" t="s">
        <v>1132</v>
      </c>
      <c r="F346" s="15" t="s">
        <v>1742</v>
      </c>
      <c r="G346" s="13">
        <v>3</v>
      </c>
      <c r="H346" s="2" t="s">
        <v>4409</v>
      </c>
      <c r="I346" s="2" t="str">
        <f t="shared" si="6"/>
        <v>Grave di Civitella</v>
      </c>
    </row>
    <row r="347" spans="1:9" ht="14.25" x14ac:dyDescent="0.2">
      <c r="A347" s="13">
        <v>346</v>
      </c>
      <c r="B347" s="18" t="s">
        <v>1743</v>
      </c>
      <c r="C347" s="15" t="s">
        <v>1156</v>
      </c>
      <c r="D347" s="15" t="s">
        <v>4410</v>
      </c>
      <c r="E347" s="15" t="s">
        <v>1132</v>
      </c>
      <c r="F347" s="15" t="s">
        <v>1744</v>
      </c>
      <c r="G347" s="13">
        <v>3</v>
      </c>
      <c r="H347" s="2" t="s">
        <v>4410</v>
      </c>
      <c r="I347" s="2" t="str">
        <f t="shared" si="6"/>
        <v>Inghiottitoio Grotta Cilicea</v>
      </c>
    </row>
    <row r="348" spans="1:9" ht="14.25" x14ac:dyDescent="0.2">
      <c r="A348" s="13">
        <v>347</v>
      </c>
      <c r="B348" s="18" t="s">
        <v>1745</v>
      </c>
      <c r="C348" s="15" t="s">
        <v>1746</v>
      </c>
      <c r="D348" s="15" t="s">
        <v>4411</v>
      </c>
      <c r="E348" s="15" t="s">
        <v>1132</v>
      </c>
      <c r="F348" s="15" t="s">
        <v>1137</v>
      </c>
      <c r="G348" s="13">
        <v>3</v>
      </c>
      <c r="H348" s="2" t="s">
        <v>4411</v>
      </c>
      <c r="I348" s="2" t="str">
        <f t="shared" si="6"/>
        <v>Grave del Monte</v>
      </c>
    </row>
    <row r="349" spans="1:9" ht="14.25" x14ac:dyDescent="0.2">
      <c r="A349" s="13">
        <v>348</v>
      </c>
      <c r="B349" s="18" t="s">
        <v>6265</v>
      </c>
      <c r="C349" s="15" t="s">
        <v>1124</v>
      </c>
      <c r="D349" s="15" t="s">
        <v>6266</v>
      </c>
      <c r="E349" s="15" t="s">
        <v>1132</v>
      </c>
      <c r="F349" s="15" t="s">
        <v>1747</v>
      </c>
      <c r="G349" s="13">
        <v>3</v>
      </c>
      <c r="H349" s="2" t="s">
        <v>6266</v>
      </c>
      <c r="I349" s="2" t="str">
        <f t="shared" si="6"/>
        <v>Grotta Case le Grotte (presso Mass. Case le Gatte)</v>
      </c>
    </row>
    <row r="350" spans="1:9" ht="14.25" x14ac:dyDescent="0.2">
      <c r="A350" s="13">
        <v>349</v>
      </c>
      <c r="B350" s="18" t="s">
        <v>1748</v>
      </c>
      <c r="C350" s="15" t="s">
        <v>1124</v>
      </c>
      <c r="D350" s="15" t="s">
        <v>4412</v>
      </c>
      <c r="E350" s="15" t="s">
        <v>1132</v>
      </c>
      <c r="F350" s="15" t="s">
        <v>1749</v>
      </c>
      <c r="G350" s="13">
        <v>3</v>
      </c>
      <c r="H350" s="2" t="s">
        <v>4412</v>
      </c>
      <c r="I350" s="2" t="str">
        <f t="shared" si="6"/>
        <v>Grotta Barsenti (in Contrada Balsente)</v>
      </c>
    </row>
    <row r="351" spans="1:9" ht="14.25" x14ac:dyDescent="0.2">
      <c r="A351" s="13">
        <v>350</v>
      </c>
      <c r="B351" s="18" t="s">
        <v>1750</v>
      </c>
      <c r="C351" s="15" t="s">
        <v>1751</v>
      </c>
      <c r="D351" s="15" t="s">
        <v>4413</v>
      </c>
      <c r="E351" s="15" t="s">
        <v>1132</v>
      </c>
      <c r="F351" s="15" t="s">
        <v>1749</v>
      </c>
      <c r="G351" s="13">
        <v>3</v>
      </c>
      <c r="H351" s="2" t="s">
        <v>4413</v>
      </c>
      <c r="I351" s="2" t="str">
        <f t="shared" si="6"/>
        <v>Cavernetta di Barsenti</v>
      </c>
    </row>
    <row r="352" spans="1:9" ht="14.25" x14ac:dyDescent="0.2">
      <c r="A352" s="13">
        <v>351</v>
      </c>
      <c r="B352" s="18" t="s">
        <v>1752</v>
      </c>
      <c r="C352" s="15" t="s">
        <v>1753</v>
      </c>
      <c r="D352" s="15" t="s">
        <v>4414</v>
      </c>
      <c r="E352" s="15" t="s">
        <v>1132</v>
      </c>
      <c r="F352" s="15" t="s">
        <v>1754</v>
      </c>
      <c r="G352" s="13">
        <v>3</v>
      </c>
      <c r="H352" s="2" t="s">
        <v>4414</v>
      </c>
      <c r="I352" s="2" t="str">
        <f t="shared" si="6"/>
        <v>Inghiottitoio di  Monte Mozzone</v>
      </c>
    </row>
    <row r="353" spans="1:9" ht="14.25" x14ac:dyDescent="0.2">
      <c r="A353" s="13">
        <v>352</v>
      </c>
      <c r="B353" s="18" t="s">
        <v>1752</v>
      </c>
      <c r="C353" s="15" t="s">
        <v>1117</v>
      </c>
      <c r="D353" s="15" t="s">
        <v>4415</v>
      </c>
      <c r="E353" s="15" t="s">
        <v>1132</v>
      </c>
      <c r="F353" s="15" t="s">
        <v>1754</v>
      </c>
      <c r="G353" s="13">
        <v>3</v>
      </c>
      <c r="H353" s="2" t="s">
        <v>4415</v>
      </c>
      <c r="I353" s="2" t="str">
        <f t="shared" si="6"/>
        <v>Grotta di Monte Mozzone</v>
      </c>
    </row>
    <row r="354" spans="1:9" ht="14.25" x14ac:dyDescent="0.2">
      <c r="A354" s="13">
        <v>353</v>
      </c>
      <c r="B354" s="18" t="s">
        <v>1755</v>
      </c>
      <c r="C354" s="15" t="s">
        <v>1753</v>
      </c>
      <c r="D354" s="15" t="s">
        <v>4416</v>
      </c>
      <c r="E354" s="15" t="s">
        <v>1736</v>
      </c>
      <c r="F354" s="15" t="s">
        <v>1755</v>
      </c>
      <c r="G354" s="13">
        <v>10</v>
      </c>
      <c r="H354" s="2" t="s">
        <v>4416</v>
      </c>
      <c r="I354" s="2" t="str">
        <f t="shared" si="6"/>
        <v>Inghiottitoio di  Giarangiambola</v>
      </c>
    </row>
    <row r="355" spans="1:9" ht="14.25" x14ac:dyDescent="0.2">
      <c r="A355" s="13">
        <v>354</v>
      </c>
      <c r="B355" s="18" t="s">
        <v>1677</v>
      </c>
      <c r="C355" s="15"/>
      <c r="D355" s="15" t="s">
        <v>1677</v>
      </c>
      <c r="E355" s="15" t="s">
        <v>1756</v>
      </c>
      <c r="F355" s="15" t="s">
        <v>1757</v>
      </c>
      <c r="G355" s="13">
        <v>3</v>
      </c>
      <c r="H355" s="2" t="s">
        <v>4370</v>
      </c>
      <c r="I355" s="2" t="str">
        <f>MID(H355,2,1000)</f>
        <v>Il Gravaglione</v>
      </c>
    </row>
    <row r="356" spans="1:9" ht="14.25" x14ac:dyDescent="0.2">
      <c r="A356" s="13">
        <v>355</v>
      </c>
      <c r="B356" s="18" t="s">
        <v>1758</v>
      </c>
      <c r="C356" s="15" t="s">
        <v>1288</v>
      </c>
      <c r="D356" s="15" t="s">
        <v>4417</v>
      </c>
      <c r="E356" s="15" t="s">
        <v>36</v>
      </c>
      <c r="F356" s="15" t="s">
        <v>1757</v>
      </c>
      <c r="G356" s="13">
        <v>14</v>
      </c>
      <c r="H356" s="2" t="s">
        <v>4417</v>
      </c>
      <c r="I356" s="2" t="str">
        <f t="shared" si="6"/>
        <v>Inghiottitoio della  Masseria Rotolo</v>
      </c>
    </row>
    <row r="357" spans="1:9" ht="14.25" x14ac:dyDescent="0.2">
      <c r="A357" s="13">
        <v>356</v>
      </c>
      <c r="B357" s="18" t="s">
        <v>1759</v>
      </c>
      <c r="C357" s="15" t="s">
        <v>1252</v>
      </c>
      <c r="D357" s="15" t="s">
        <v>4418</v>
      </c>
      <c r="E357" s="15" t="s">
        <v>36</v>
      </c>
      <c r="F357" s="15" t="s">
        <v>1757</v>
      </c>
      <c r="G357" s="13">
        <v>14</v>
      </c>
      <c r="H357" s="2" t="s">
        <v>4418</v>
      </c>
      <c r="I357" s="2" t="str">
        <f t="shared" si="6"/>
        <v>Caverna dei Buoi</v>
      </c>
    </row>
    <row r="358" spans="1:9" ht="14.25" x14ac:dyDescent="0.2">
      <c r="A358" s="13">
        <v>357</v>
      </c>
      <c r="B358" s="18" t="s">
        <v>1760</v>
      </c>
      <c r="C358" s="15" t="s">
        <v>1256</v>
      </c>
      <c r="D358" s="15" t="s">
        <v>4419</v>
      </c>
      <c r="E358" s="15" t="s">
        <v>36</v>
      </c>
      <c r="F358" s="15" t="s">
        <v>1757</v>
      </c>
      <c r="G358" s="13">
        <v>14</v>
      </c>
      <c r="H358" s="2" t="s">
        <v>4419</v>
      </c>
      <c r="I358" s="2" t="str">
        <f t="shared" si="6"/>
        <v>Grotta delle Spine a Paretano</v>
      </c>
    </row>
    <row r="359" spans="1:9" ht="14.25" x14ac:dyDescent="0.2">
      <c r="A359" s="13">
        <v>358</v>
      </c>
      <c r="B359" s="18" t="s">
        <v>1761</v>
      </c>
      <c r="C359" s="15" t="s">
        <v>1237</v>
      </c>
      <c r="D359" s="15" t="s">
        <v>4420</v>
      </c>
      <c r="E359" s="15" t="s">
        <v>36</v>
      </c>
      <c r="F359" s="15" t="s">
        <v>1757</v>
      </c>
      <c r="G359" s="13">
        <v>14</v>
      </c>
      <c r="H359" s="2" t="s">
        <v>4420</v>
      </c>
      <c r="I359" s="2" t="str">
        <f t="shared" si="6"/>
        <v>Grotta dei Suini a Paretano</v>
      </c>
    </row>
    <row r="360" spans="1:9" ht="14.25" x14ac:dyDescent="0.2">
      <c r="A360" s="13">
        <v>359</v>
      </c>
      <c r="B360" s="18" t="s">
        <v>1762</v>
      </c>
      <c r="C360" s="15" t="s">
        <v>1763</v>
      </c>
      <c r="D360" s="15" t="s">
        <v>4421</v>
      </c>
      <c r="E360" s="15" t="s">
        <v>1756</v>
      </c>
      <c r="F360" s="15" t="s">
        <v>1757</v>
      </c>
      <c r="G360" s="13">
        <v>3</v>
      </c>
      <c r="H360" s="2" t="s">
        <v>4421</v>
      </c>
      <c r="I360" s="2" t="str">
        <f t="shared" si="6"/>
        <v>Cavernone di  Marzalossa</v>
      </c>
    </row>
    <row r="361" spans="1:9" ht="14.25" x14ac:dyDescent="0.2">
      <c r="A361" s="13">
        <v>360</v>
      </c>
      <c r="B361" s="18" t="s">
        <v>1764</v>
      </c>
      <c r="C361" s="15" t="s">
        <v>1753</v>
      </c>
      <c r="D361" s="15" t="s">
        <v>4422</v>
      </c>
      <c r="E361" s="15" t="s">
        <v>623</v>
      </c>
      <c r="F361" s="15" t="s">
        <v>1765</v>
      </c>
      <c r="G361" s="13">
        <v>3</v>
      </c>
      <c r="H361" s="2" t="s">
        <v>4422</v>
      </c>
      <c r="I361" s="2" t="str">
        <f t="shared" si="6"/>
        <v>Inghiottitoio di  Micele</v>
      </c>
    </row>
    <row r="362" spans="1:9" ht="14.25" x14ac:dyDescent="0.2">
      <c r="A362" s="13">
        <v>361</v>
      </c>
      <c r="B362" s="18" t="s">
        <v>1766</v>
      </c>
      <c r="C362" s="15" t="s">
        <v>1521</v>
      </c>
      <c r="D362" s="15" t="s">
        <v>4423</v>
      </c>
      <c r="E362" s="15" t="s">
        <v>1756</v>
      </c>
      <c r="F362" s="15" t="s">
        <v>1767</v>
      </c>
      <c r="G362" s="13">
        <v>3</v>
      </c>
      <c r="H362" s="2" t="s">
        <v>4423</v>
      </c>
      <c r="I362" s="2" t="str">
        <f t="shared" si="6"/>
        <v xml:space="preserve">Caverna di Lama Grotta </v>
      </c>
    </row>
    <row r="363" spans="1:9" ht="14.25" x14ac:dyDescent="0.2">
      <c r="A363" s="13">
        <v>362</v>
      </c>
      <c r="B363" s="18" t="s">
        <v>1766</v>
      </c>
      <c r="C363" s="15" t="s">
        <v>1751</v>
      </c>
      <c r="D363" s="15" t="s">
        <v>4424</v>
      </c>
      <c r="E363" s="15" t="s">
        <v>1756</v>
      </c>
      <c r="F363" s="15" t="s">
        <v>1767</v>
      </c>
      <c r="G363" s="13">
        <v>3</v>
      </c>
      <c r="H363" s="2" t="s">
        <v>4424</v>
      </c>
      <c r="I363" s="2" t="str">
        <f t="shared" si="6"/>
        <v xml:space="preserve">Cavernetta di Lama Grotta </v>
      </c>
    </row>
    <row r="364" spans="1:9" ht="14.25" x14ac:dyDescent="0.2">
      <c r="A364" s="13">
        <v>363</v>
      </c>
      <c r="B364" s="18" t="s">
        <v>1768</v>
      </c>
      <c r="C364" s="15" t="s">
        <v>1234</v>
      </c>
      <c r="D364" s="15" t="s">
        <v>4425</v>
      </c>
      <c r="E364" s="15" t="s">
        <v>623</v>
      </c>
      <c r="F364" s="15" t="s">
        <v>1769</v>
      </c>
      <c r="G364" s="13">
        <v>4</v>
      </c>
      <c r="H364" s="2" t="s">
        <v>4425</v>
      </c>
      <c r="I364" s="2" t="str">
        <f t="shared" si="6"/>
        <v>Grotta del Cane</v>
      </c>
    </row>
    <row r="365" spans="1:9" ht="14.25" x14ac:dyDescent="0.2">
      <c r="A365" s="13">
        <v>364</v>
      </c>
      <c r="B365" s="18" t="s">
        <v>1770</v>
      </c>
      <c r="C365" s="15" t="s">
        <v>1234</v>
      </c>
      <c r="D365" s="15" t="s">
        <v>4426</v>
      </c>
      <c r="E365" s="15" t="s">
        <v>36</v>
      </c>
      <c r="F365" s="15" t="s">
        <v>1757</v>
      </c>
      <c r="G365" s="13">
        <v>14</v>
      </c>
      <c r="H365" s="2" t="s">
        <v>4426</v>
      </c>
      <c r="I365" s="2" t="str">
        <f t="shared" si="6"/>
        <v>Grotta del Busine</v>
      </c>
    </row>
    <row r="366" spans="1:9" ht="14.25" x14ac:dyDescent="0.2">
      <c r="A366" s="20">
        <v>365</v>
      </c>
      <c r="B366" s="18" t="s">
        <v>1771</v>
      </c>
      <c r="C366" s="15" t="s">
        <v>1772</v>
      </c>
      <c r="D366" s="15" t="s">
        <v>4427</v>
      </c>
      <c r="E366" s="15" t="s">
        <v>1756</v>
      </c>
      <c r="F366" s="15" t="s">
        <v>1773</v>
      </c>
      <c r="G366" s="13">
        <v>3</v>
      </c>
      <c r="H366" s="2" t="s">
        <v>4427</v>
      </c>
      <c r="I366" s="2" t="str">
        <f t="shared" si="6"/>
        <v>Grotta nel recinto della Scuola agraria Gigante</v>
      </c>
    </row>
    <row r="367" spans="1:9" ht="14.25" x14ac:dyDescent="0.2">
      <c r="A367" s="13">
        <v>366</v>
      </c>
      <c r="B367" s="18" t="s">
        <v>1774</v>
      </c>
      <c r="C367" s="15" t="s">
        <v>1124</v>
      </c>
      <c r="D367" s="15" t="s">
        <v>4428</v>
      </c>
      <c r="E367" s="15" t="s">
        <v>409</v>
      </c>
      <c r="F367" s="15" t="s">
        <v>1775</v>
      </c>
      <c r="G367" s="13">
        <v>3</v>
      </c>
      <c r="H367" s="2" t="s">
        <v>4428</v>
      </c>
      <c r="I367" s="2" t="str">
        <f t="shared" si="6"/>
        <v>Grotta Ovile della Selva di Fasano</v>
      </c>
    </row>
    <row r="368" spans="1:9" ht="14.25" x14ac:dyDescent="0.2">
      <c r="A368" s="13">
        <v>367</v>
      </c>
      <c r="B368" s="18" t="s">
        <v>1776</v>
      </c>
      <c r="C368" s="15" t="s">
        <v>1777</v>
      </c>
      <c r="D368" s="15" t="s">
        <v>4429</v>
      </c>
      <c r="E368" s="15" t="s">
        <v>1778</v>
      </c>
      <c r="F368" s="15" t="s">
        <v>1779</v>
      </c>
      <c r="G368" s="13">
        <v>22</v>
      </c>
      <c r="H368" s="2" t="s">
        <v>4429</v>
      </c>
      <c r="I368" s="2" t="str">
        <f t="shared" si="6"/>
        <v>Voragine della Masseria Forleo</v>
      </c>
    </row>
    <row r="369" spans="1:9" ht="14.25" x14ac:dyDescent="0.2">
      <c r="A369" s="13">
        <v>368</v>
      </c>
      <c r="B369" s="18" t="s">
        <v>1780</v>
      </c>
      <c r="C369" s="15" t="s">
        <v>1781</v>
      </c>
      <c r="D369" s="15" t="s">
        <v>4430</v>
      </c>
      <c r="E369" s="15" t="s">
        <v>829</v>
      </c>
      <c r="F369" s="15" t="s">
        <v>1782</v>
      </c>
      <c r="G369" s="13">
        <v>16</v>
      </c>
      <c r="H369" s="2" t="s">
        <v>4430</v>
      </c>
      <c r="I369" s="2" t="str">
        <f t="shared" si="6"/>
        <v>Grave delle Ciole</v>
      </c>
    </row>
    <row r="370" spans="1:9" ht="14.25" x14ac:dyDescent="0.2">
      <c r="A370" s="13">
        <v>369</v>
      </c>
      <c r="B370" s="18" t="s">
        <v>1783</v>
      </c>
      <c r="C370" s="15" t="s">
        <v>1121</v>
      </c>
      <c r="D370" s="15" t="s">
        <v>4431</v>
      </c>
      <c r="E370" s="15" t="s">
        <v>829</v>
      </c>
      <c r="F370" s="15" t="s">
        <v>1784</v>
      </c>
      <c r="G370" s="13">
        <v>19</v>
      </c>
      <c r="H370" s="2" t="s">
        <v>4431</v>
      </c>
      <c r="I370" s="2" t="str">
        <f t="shared" si="6"/>
        <v>Grave di  Minguccio</v>
      </c>
    </row>
    <row r="371" spans="1:9" ht="14.25" x14ac:dyDescent="0.2">
      <c r="A371" s="13">
        <v>370</v>
      </c>
      <c r="B371" s="18" t="s">
        <v>1785</v>
      </c>
      <c r="C371" s="15" t="s">
        <v>1234</v>
      </c>
      <c r="D371" s="15" t="s">
        <v>4432</v>
      </c>
      <c r="E371" s="15" t="s">
        <v>829</v>
      </c>
      <c r="F371" s="15" t="s">
        <v>1215</v>
      </c>
      <c r="G371" s="13">
        <v>19</v>
      </c>
      <c r="H371" s="2" t="s">
        <v>4432</v>
      </c>
      <c r="I371" s="2" t="str">
        <f t="shared" si="6"/>
        <v>Grotta del Tasso (Grotta S. Biagio1)</v>
      </c>
    </row>
    <row r="372" spans="1:9" ht="14.25" x14ac:dyDescent="0.2">
      <c r="A372" s="13">
        <v>371</v>
      </c>
      <c r="B372" s="18" t="s">
        <v>1786</v>
      </c>
      <c r="C372" s="15" t="s">
        <v>1124</v>
      </c>
      <c r="D372" s="15" t="s">
        <v>4433</v>
      </c>
      <c r="E372" s="15" t="s">
        <v>829</v>
      </c>
      <c r="F372" s="15" t="s">
        <v>1215</v>
      </c>
      <c r="G372" s="13">
        <v>19</v>
      </c>
      <c r="H372" s="2" t="s">
        <v>4433</v>
      </c>
      <c r="I372" s="2" t="str">
        <f t="shared" si="6"/>
        <v>Grotta San Biagio</v>
      </c>
    </row>
    <row r="373" spans="1:9" ht="14.25" x14ac:dyDescent="0.2">
      <c r="A373" s="13">
        <v>372</v>
      </c>
      <c r="B373" s="18" t="s">
        <v>1787</v>
      </c>
      <c r="C373" s="15" t="s">
        <v>1788</v>
      </c>
      <c r="D373" s="15" t="s">
        <v>4434</v>
      </c>
      <c r="E373" s="15" t="s">
        <v>829</v>
      </c>
      <c r="F373" s="15" t="s">
        <v>1787</v>
      </c>
      <c r="G373" s="13">
        <v>19</v>
      </c>
      <c r="H373" s="2" t="s">
        <v>4434</v>
      </c>
      <c r="I373" s="2" t="str">
        <f t="shared" si="6"/>
        <v>Grotta sotto la cima di Monte Sant’Oronzo</v>
      </c>
    </row>
    <row r="374" spans="1:9" ht="14.25" x14ac:dyDescent="0.2">
      <c r="A374" s="13">
        <v>373</v>
      </c>
      <c r="B374" s="18" t="s">
        <v>1277</v>
      </c>
      <c r="C374" s="15" t="s">
        <v>1117</v>
      </c>
      <c r="D374" s="15" t="s">
        <v>4158</v>
      </c>
      <c r="E374" s="15" t="s">
        <v>829</v>
      </c>
      <c r="F374" s="15" t="s">
        <v>1789</v>
      </c>
      <c r="G374" s="13">
        <v>19</v>
      </c>
      <c r="H374" s="2" t="s">
        <v>4158</v>
      </c>
      <c r="I374" s="2" t="str">
        <f t="shared" si="6"/>
        <v>Grotta di Sant’Oronzo</v>
      </c>
    </row>
    <row r="375" spans="1:9" ht="14.25" x14ac:dyDescent="0.2">
      <c r="A375" s="13">
        <v>374</v>
      </c>
      <c r="B375" s="18" t="s">
        <v>1790</v>
      </c>
      <c r="C375" s="15" t="s">
        <v>1791</v>
      </c>
      <c r="D375" s="15" t="s">
        <v>4435</v>
      </c>
      <c r="E375" s="15" t="s">
        <v>829</v>
      </c>
      <c r="F375" s="15"/>
      <c r="G375" s="13">
        <v>19</v>
      </c>
      <c r="H375" s="2" t="s">
        <v>4435</v>
      </c>
      <c r="I375" s="2" t="str">
        <f t="shared" si="6"/>
        <v>Grotta nella Cava di Sant’Angelo</v>
      </c>
    </row>
    <row r="376" spans="1:9" ht="14.25" x14ac:dyDescent="0.2">
      <c r="A376" s="13">
        <v>375</v>
      </c>
      <c r="B376" s="18" t="s">
        <v>1792</v>
      </c>
      <c r="C376" s="15" t="s">
        <v>6267</v>
      </c>
      <c r="D376" s="15" t="s">
        <v>6268</v>
      </c>
      <c r="E376" s="15" t="s">
        <v>1793</v>
      </c>
      <c r="F376" s="15" t="s">
        <v>1792</v>
      </c>
      <c r="G376" s="13">
        <v>16</v>
      </c>
      <c r="H376" s="2" t="s">
        <v>6268</v>
      </c>
      <c r="I376" s="2" t="str">
        <f t="shared" si="6"/>
        <v>Grotta presso la Masseria Serranova</v>
      </c>
    </row>
    <row r="377" spans="1:9" ht="14.25" x14ac:dyDescent="0.2">
      <c r="A377" s="13">
        <v>376</v>
      </c>
      <c r="B377" s="18" t="s">
        <v>1794</v>
      </c>
      <c r="C377" s="15" t="s">
        <v>1791</v>
      </c>
      <c r="D377" s="15" t="s">
        <v>4436</v>
      </c>
      <c r="E377" s="15" t="s">
        <v>829</v>
      </c>
      <c r="F377" s="15" t="s">
        <v>1795</v>
      </c>
      <c r="G377" s="13">
        <v>16</v>
      </c>
      <c r="H377" s="2" t="s">
        <v>4436</v>
      </c>
      <c r="I377" s="2" t="str">
        <f t="shared" si="6"/>
        <v>Grotta nella Cava di San Lorenzo</v>
      </c>
    </row>
    <row r="378" spans="1:9" ht="14.25" x14ac:dyDescent="0.2">
      <c r="A378" s="13">
        <v>377</v>
      </c>
      <c r="B378" s="18" t="s">
        <v>1796</v>
      </c>
      <c r="C378" s="15" t="s">
        <v>1124</v>
      </c>
      <c r="D378" s="15" t="s">
        <v>4437</v>
      </c>
      <c r="E378" s="15" t="s">
        <v>829</v>
      </c>
      <c r="F378" s="15" t="s">
        <v>1797</v>
      </c>
      <c r="G378" s="13">
        <v>16</v>
      </c>
      <c r="H378" s="2" t="s">
        <v>4437</v>
      </c>
      <c r="I378" s="2" t="str">
        <f t="shared" si="6"/>
        <v>Grotta Puntore</v>
      </c>
    </row>
    <row r="379" spans="1:9" ht="14.25" x14ac:dyDescent="0.2">
      <c r="A379" s="13">
        <v>378</v>
      </c>
      <c r="B379" s="18" t="s">
        <v>1798</v>
      </c>
      <c r="C379" s="15" t="s">
        <v>1799</v>
      </c>
      <c r="D379" s="15" t="s">
        <v>4438</v>
      </c>
      <c r="E379" s="15" t="s">
        <v>829</v>
      </c>
      <c r="F379" s="15" t="s">
        <v>1800</v>
      </c>
      <c r="G379" s="13">
        <v>16</v>
      </c>
      <c r="H379" s="2" t="s">
        <v>4438</v>
      </c>
      <c r="I379" s="2" t="str">
        <f t="shared" si="6"/>
        <v>Capovento Masseriola</v>
      </c>
    </row>
    <row r="380" spans="1:9" ht="14.25" x14ac:dyDescent="0.2">
      <c r="A380" s="13">
        <v>379</v>
      </c>
      <c r="B380" s="18" t="s">
        <v>1801</v>
      </c>
      <c r="C380" s="15" t="s">
        <v>1129</v>
      </c>
      <c r="D380" s="15" t="s">
        <v>4439</v>
      </c>
      <c r="E380" s="15" t="s">
        <v>829</v>
      </c>
      <c r="F380" s="15" t="s">
        <v>1802</v>
      </c>
      <c r="G380" s="13">
        <v>19</v>
      </c>
      <c r="H380" s="2" t="s">
        <v>4439</v>
      </c>
      <c r="I380" s="2" t="str">
        <f t="shared" si="6"/>
        <v>Grotta della Madonna della Nova</v>
      </c>
    </row>
    <row r="381" spans="1:9" ht="14.25" x14ac:dyDescent="0.2">
      <c r="A381" s="13">
        <v>380</v>
      </c>
      <c r="B381" s="18" t="s">
        <v>1803</v>
      </c>
      <c r="C381" s="15" t="s">
        <v>1124</v>
      </c>
      <c r="D381" s="15" t="s">
        <v>4440</v>
      </c>
      <c r="E381" s="15" t="s">
        <v>829</v>
      </c>
      <c r="F381" s="15" t="s">
        <v>1804</v>
      </c>
      <c r="G381" s="13">
        <v>16</v>
      </c>
      <c r="H381" s="2" t="s">
        <v>4440</v>
      </c>
      <c r="I381" s="2" t="str">
        <f t="shared" si="6"/>
        <v>Grotta Donna Gnora</v>
      </c>
    </row>
    <row r="382" spans="1:9" ht="14.25" x14ac:dyDescent="0.2">
      <c r="A382" s="13">
        <v>381</v>
      </c>
      <c r="B382" s="18" t="s">
        <v>1805</v>
      </c>
      <c r="C382" s="15" t="s">
        <v>1117</v>
      </c>
      <c r="D382" s="15" t="s">
        <v>4441</v>
      </c>
      <c r="E382" s="15" t="s">
        <v>1793</v>
      </c>
      <c r="F382" s="15"/>
      <c r="G382" s="13">
        <v>19</v>
      </c>
      <c r="H382" s="2" t="s">
        <v>4441</v>
      </c>
      <c r="I382" s="2" t="str">
        <f t="shared" si="6"/>
        <v>Grotta di Belvedere (Santa Maria di Belvedere)</v>
      </c>
    </row>
    <row r="383" spans="1:9" ht="14.25" x14ac:dyDescent="0.2">
      <c r="A383" s="13">
        <v>382</v>
      </c>
      <c r="B383" s="18" t="s">
        <v>1806</v>
      </c>
      <c r="C383" s="15" t="s">
        <v>1234</v>
      </c>
      <c r="D383" s="15" t="s">
        <v>4442</v>
      </c>
      <c r="E383" s="15" t="s">
        <v>840</v>
      </c>
      <c r="F383" s="15"/>
      <c r="G383" s="13">
        <v>19</v>
      </c>
      <c r="H383" s="2" t="s">
        <v>4442</v>
      </c>
      <c r="I383" s="2" t="str">
        <f t="shared" si="6"/>
        <v>Grotta del Monte Scotano</v>
      </c>
    </row>
    <row r="384" spans="1:9" ht="14.25" x14ac:dyDescent="0.2">
      <c r="A384" s="13">
        <v>383</v>
      </c>
      <c r="B384" s="18" t="s">
        <v>1807</v>
      </c>
      <c r="C384" s="15"/>
      <c r="D384" s="15" t="s">
        <v>1807</v>
      </c>
      <c r="E384" s="15" t="s">
        <v>1808</v>
      </c>
      <c r="F384" s="15"/>
      <c r="G384" s="13">
        <v>7</v>
      </c>
      <c r="H384" s="2" t="s">
        <v>4443</v>
      </c>
      <c r="I384" s="2" t="str">
        <f>MID(H384,2,1000)</f>
        <v>Vora Reale</v>
      </c>
    </row>
    <row r="385" spans="1:9" ht="14.25" x14ac:dyDescent="0.2">
      <c r="A385" s="13">
        <v>384</v>
      </c>
      <c r="B385" s="18" t="s">
        <v>1809</v>
      </c>
      <c r="C385" s="15" t="s">
        <v>1124</v>
      </c>
      <c r="D385" s="15" t="s">
        <v>4444</v>
      </c>
      <c r="E385" s="15" t="s">
        <v>1808</v>
      </c>
      <c r="F385" s="15" t="s">
        <v>1810</v>
      </c>
      <c r="G385" s="13">
        <v>19</v>
      </c>
      <c r="H385" s="2" t="s">
        <v>4444</v>
      </c>
      <c r="I385" s="2" t="str">
        <f t="shared" si="6"/>
        <v>Grotta Tarantina (Specchia Tarantina)</v>
      </c>
    </row>
    <row r="386" spans="1:9" ht="14.25" x14ac:dyDescent="0.2">
      <c r="A386" s="13">
        <v>385</v>
      </c>
      <c r="B386" s="18" t="s">
        <v>1811</v>
      </c>
      <c r="C386" s="15" t="s">
        <v>1124</v>
      </c>
      <c r="D386" s="15" t="s">
        <v>4445</v>
      </c>
      <c r="E386" s="15" t="s">
        <v>1793</v>
      </c>
      <c r="F386" s="15" t="s">
        <v>1812</v>
      </c>
      <c r="G386" s="13">
        <v>19</v>
      </c>
      <c r="H386" s="2" t="s">
        <v>4445</v>
      </c>
      <c r="I386" s="2" t="str">
        <f t="shared" si="6"/>
        <v>Grotta Cigliana (Giuliano 1)</v>
      </c>
    </row>
    <row r="387" spans="1:9" ht="14.25" x14ac:dyDescent="0.2">
      <c r="A387" s="13">
        <v>386</v>
      </c>
      <c r="B387" s="18" t="s">
        <v>1813</v>
      </c>
      <c r="C387" s="15"/>
      <c r="D387" s="15" t="s">
        <v>1813</v>
      </c>
      <c r="E387" s="15" t="s">
        <v>1814</v>
      </c>
      <c r="F387" s="15"/>
      <c r="G387" s="13">
        <v>10</v>
      </c>
      <c r="H387" s="2" t="s">
        <v>4446</v>
      </c>
      <c r="I387" s="2" t="str">
        <f>MID(H387,2,1000)</f>
        <v>Fonte Pliniana</v>
      </c>
    </row>
    <row r="388" spans="1:9" ht="14.25" x14ac:dyDescent="0.2">
      <c r="A388" s="13">
        <v>387</v>
      </c>
      <c r="B388" s="18" t="s">
        <v>1815</v>
      </c>
      <c r="C388" s="15" t="s">
        <v>1156</v>
      </c>
      <c r="D388" s="15" t="s">
        <v>4447</v>
      </c>
      <c r="E388" s="15" t="s">
        <v>1814</v>
      </c>
      <c r="F388" s="15"/>
      <c r="G388" s="13">
        <v>10</v>
      </c>
      <c r="H388" s="2" t="s">
        <v>4447</v>
      </c>
      <c r="I388" s="2" t="str">
        <f t="shared" si="6"/>
        <v>Inghiottitoio Giancane</v>
      </c>
    </row>
    <row r="389" spans="1:9" ht="14.25" x14ac:dyDescent="0.2">
      <c r="A389" s="13">
        <v>388</v>
      </c>
      <c r="B389" s="18" t="s">
        <v>1816</v>
      </c>
      <c r="C389" s="15" t="s">
        <v>1817</v>
      </c>
      <c r="D389" s="15" t="s">
        <v>4448</v>
      </c>
      <c r="E389" s="15" t="s">
        <v>1814</v>
      </c>
      <c r="F389" s="15" t="s">
        <v>1818</v>
      </c>
      <c r="G389" s="13">
        <v>10</v>
      </c>
      <c r="H389" s="2" t="s">
        <v>4448</v>
      </c>
      <c r="I389" s="2" t="str">
        <f t="shared" si="6"/>
        <v>Vora nella  Zona Pigna (La Vora)</v>
      </c>
    </row>
    <row r="390" spans="1:9" ht="14.25" x14ac:dyDescent="0.2">
      <c r="A390" s="13">
        <v>389</v>
      </c>
      <c r="B390" s="18" t="s">
        <v>1819</v>
      </c>
      <c r="C390" s="15"/>
      <c r="D390" s="15" t="s">
        <v>1819</v>
      </c>
      <c r="E390" s="15" t="s">
        <v>1814</v>
      </c>
      <c r="F390" s="15" t="s">
        <v>1818</v>
      </c>
      <c r="G390" s="13">
        <v>10</v>
      </c>
      <c r="H390" s="2" t="s">
        <v>4449</v>
      </c>
      <c r="I390" s="2" t="str">
        <f>MID(H390,2,1000)</f>
        <v>Voricella</v>
      </c>
    </row>
    <row r="391" spans="1:9" ht="14.25" x14ac:dyDescent="0.2">
      <c r="A391" s="13">
        <v>390</v>
      </c>
      <c r="B391" s="18" t="s">
        <v>1820</v>
      </c>
      <c r="C391" s="15"/>
      <c r="D391" s="15" t="s">
        <v>1820</v>
      </c>
      <c r="E391" s="15" t="s">
        <v>1814</v>
      </c>
      <c r="F391" s="15"/>
      <c r="G391" s="13">
        <v>10</v>
      </c>
      <c r="H391" s="2" t="s">
        <v>4450</v>
      </c>
      <c r="I391" s="2" t="str">
        <f>MID(H391,2,1000)</f>
        <v>Scegno Vecchio</v>
      </c>
    </row>
    <row r="392" spans="1:9" ht="14.25" x14ac:dyDescent="0.2">
      <c r="A392" s="13">
        <v>391</v>
      </c>
      <c r="B392" s="18" t="s">
        <v>1821</v>
      </c>
      <c r="C392" s="15" t="s">
        <v>1124</v>
      </c>
      <c r="D392" s="15" t="s">
        <v>4451</v>
      </c>
      <c r="E392" s="15" t="s">
        <v>1814</v>
      </c>
      <c r="F392" s="15" t="s">
        <v>1822</v>
      </c>
      <c r="G392" s="13">
        <v>10</v>
      </c>
      <c r="H392" s="2" t="s">
        <v>4451</v>
      </c>
      <c r="I392" s="2" t="str">
        <f t="shared" si="6"/>
        <v xml:space="preserve">Grotta Lucerna </v>
      </c>
    </row>
    <row r="393" spans="1:9" ht="14.25" x14ac:dyDescent="0.2">
      <c r="A393" s="13">
        <v>392</v>
      </c>
      <c r="B393" s="18" t="s">
        <v>1823</v>
      </c>
      <c r="C393" s="15" t="s">
        <v>1124</v>
      </c>
      <c r="D393" s="15" t="s">
        <v>4452</v>
      </c>
      <c r="E393" s="15" t="s">
        <v>306</v>
      </c>
      <c r="F393" s="15" t="s">
        <v>1824</v>
      </c>
      <c r="G393" s="13">
        <v>10</v>
      </c>
      <c r="H393" s="2" t="s">
        <v>4452</v>
      </c>
      <c r="I393" s="2" t="str">
        <f t="shared" si="6"/>
        <v>Grotta Sant’Angelo di Statte</v>
      </c>
    </row>
    <row r="394" spans="1:9" ht="14.25" x14ac:dyDescent="0.2">
      <c r="A394" s="20">
        <v>393</v>
      </c>
      <c r="B394" s="18" t="s">
        <v>1310</v>
      </c>
      <c r="C394" s="15" t="s">
        <v>1825</v>
      </c>
      <c r="D394" s="15" t="s">
        <v>4453</v>
      </c>
      <c r="E394" s="15" t="s">
        <v>623</v>
      </c>
      <c r="F394" s="15" t="s">
        <v>1826</v>
      </c>
      <c r="G394" s="13">
        <v>4</v>
      </c>
      <c r="H394" s="2" t="s">
        <v>4453</v>
      </c>
      <c r="I394" s="2" t="str">
        <f t="shared" si="6"/>
        <v>Buca del Cavallo</v>
      </c>
    </row>
    <row r="395" spans="1:9" ht="14.25" x14ac:dyDescent="0.2">
      <c r="A395" s="13">
        <v>394</v>
      </c>
      <c r="B395" s="18" t="s">
        <v>1827</v>
      </c>
      <c r="C395" s="15" t="s">
        <v>1256</v>
      </c>
      <c r="D395" s="15" t="s">
        <v>4454</v>
      </c>
      <c r="E395" s="15" t="s">
        <v>623</v>
      </c>
      <c r="F395" s="15" t="s">
        <v>1810</v>
      </c>
      <c r="G395" s="13">
        <v>4</v>
      </c>
      <c r="H395" s="2" t="s">
        <v>4454</v>
      </c>
      <c r="I395" s="2" t="str">
        <f t="shared" si="6"/>
        <v>Grotta delle Nove Casedde</v>
      </c>
    </row>
    <row r="396" spans="1:9" ht="14.25" x14ac:dyDescent="0.2">
      <c r="A396" s="13">
        <v>395</v>
      </c>
      <c r="B396" s="18" t="s">
        <v>1828</v>
      </c>
      <c r="C396" s="15" t="s">
        <v>1117</v>
      </c>
      <c r="D396" s="15" t="s">
        <v>4455</v>
      </c>
      <c r="E396" s="15" t="s">
        <v>623</v>
      </c>
      <c r="F396" s="15" t="s">
        <v>1828</v>
      </c>
      <c r="G396" s="13">
        <v>4</v>
      </c>
      <c r="H396" s="2" t="s">
        <v>4455</v>
      </c>
      <c r="I396" s="2" t="str">
        <f t="shared" si="6"/>
        <v>Grotta di Pilano</v>
      </c>
    </row>
    <row r="397" spans="1:9" ht="14.25" x14ac:dyDescent="0.2">
      <c r="A397" s="13">
        <v>396</v>
      </c>
      <c r="B397" s="18" t="s">
        <v>1829</v>
      </c>
      <c r="C397" s="15" t="s">
        <v>6267</v>
      </c>
      <c r="D397" s="15" t="s">
        <v>6269</v>
      </c>
      <c r="E397" s="15" t="s">
        <v>623</v>
      </c>
      <c r="F397" s="15" t="s">
        <v>1830</v>
      </c>
      <c r="G397" s="13">
        <v>4</v>
      </c>
      <c r="H397" s="2" t="s">
        <v>6269</v>
      </c>
      <c r="I397" s="2" t="str">
        <f t="shared" si="6"/>
        <v>Grotta presso la Masseria Bufaloria</v>
      </c>
    </row>
    <row r="398" spans="1:9" ht="14.25" x14ac:dyDescent="0.2">
      <c r="A398" s="13">
        <v>397</v>
      </c>
      <c r="B398" s="18" t="s">
        <v>1831</v>
      </c>
      <c r="C398" s="15" t="s">
        <v>1256</v>
      </c>
      <c r="D398" s="15" t="s">
        <v>4456</v>
      </c>
      <c r="E398" s="15" t="s">
        <v>623</v>
      </c>
      <c r="F398" s="15" t="s">
        <v>1832</v>
      </c>
      <c r="G398" s="13">
        <v>4</v>
      </c>
      <c r="H398" s="2" t="s">
        <v>4456</v>
      </c>
      <c r="I398" s="2" t="str">
        <f t="shared" si="6"/>
        <v>Grotta delle Cento Camere</v>
      </c>
    </row>
    <row r="399" spans="1:9" ht="14.25" x14ac:dyDescent="0.2">
      <c r="A399" s="13">
        <v>398</v>
      </c>
      <c r="B399" s="18" t="s">
        <v>1833</v>
      </c>
      <c r="C399" s="15" t="s">
        <v>1117</v>
      </c>
      <c r="D399" s="15" t="s">
        <v>4457</v>
      </c>
      <c r="E399" s="15" t="s">
        <v>831</v>
      </c>
      <c r="F399" s="15" t="s">
        <v>1834</v>
      </c>
      <c r="G399" s="13">
        <v>9</v>
      </c>
      <c r="H399" s="2" t="s">
        <v>4457</v>
      </c>
      <c r="I399" s="2" t="str">
        <f t="shared" si="6"/>
        <v>Grotta di Recupero 1</v>
      </c>
    </row>
    <row r="400" spans="1:9" ht="14.25" x14ac:dyDescent="0.2">
      <c r="A400" s="13">
        <v>399</v>
      </c>
      <c r="B400" s="18" t="s">
        <v>1835</v>
      </c>
      <c r="C400" s="15" t="s">
        <v>1221</v>
      </c>
      <c r="D400" s="15" t="s">
        <v>4458</v>
      </c>
      <c r="E400" s="15" t="s">
        <v>831</v>
      </c>
      <c r="F400" s="15" t="s">
        <v>1834</v>
      </c>
      <c r="G400" s="13">
        <v>9</v>
      </c>
      <c r="H400" s="2" t="s">
        <v>4458</v>
      </c>
      <c r="I400" s="2" t="str">
        <f t="shared" si="6"/>
        <v>Grotta di  Recupero 2</v>
      </c>
    </row>
    <row r="401" spans="1:9" ht="14.25" x14ac:dyDescent="0.2">
      <c r="A401" s="13">
        <v>400</v>
      </c>
      <c r="B401" s="18" t="s">
        <v>1836</v>
      </c>
      <c r="C401" s="15" t="s">
        <v>1121</v>
      </c>
      <c r="D401" s="15" t="s">
        <v>4459</v>
      </c>
      <c r="E401" s="15" t="s">
        <v>623</v>
      </c>
      <c r="F401" s="15" t="s">
        <v>1836</v>
      </c>
      <c r="G401" s="13">
        <v>4</v>
      </c>
      <c r="H401" s="2" t="s">
        <v>4459</v>
      </c>
      <c r="I401" s="2" t="str">
        <f t="shared" si="6"/>
        <v>Grave di  Palesi</v>
      </c>
    </row>
    <row r="402" spans="1:9" ht="14.25" x14ac:dyDescent="0.2">
      <c r="A402" s="13">
        <v>401</v>
      </c>
      <c r="B402" s="18" t="s">
        <v>1837</v>
      </c>
      <c r="C402" s="15" t="s">
        <v>1285</v>
      </c>
      <c r="D402" s="15" t="s">
        <v>4460</v>
      </c>
      <c r="E402" s="15" t="s">
        <v>623</v>
      </c>
      <c r="F402" s="15" t="s">
        <v>1838</v>
      </c>
      <c r="G402" s="13">
        <v>10</v>
      </c>
      <c r="H402" s="2" t="s">
        <v>4460</v>
      </c>
      <c r="I402" s="2" t="str">
        <f t="shared" si="6"/>
        <v>Grave della Nzirra</v>
      </c>
    </row>
    <row r="403" spans="1:9" ht="14.25" x14ac:dyDescent="0.2">
      <c r="A403" s="13">
        <v>402</v>
      </c>
      <c r="B403" s="18" t="s">
        <v>1150</v>
      </c>
      <c r="C403" s="15" t="s">
        <v>1141</v>
      </c>
      <c r="D403" s="15" t="s">
        <v>4461</v>
      </c>
      <c r="E403" s="15" t="s">
        <v>623</v>
      </c>
      <c r="F403" s="15" t="s">
        <v>1839</v>
      </c>
      <c r="G403" s="13">
        <v>4</v>
      </c>
      <c r="H403" s="2" t="s">
        <v>4461</v>
      </c>
      <c r="I403" s="2" t="str">
        <f t="shared" si="6"/>
        <v>Grave La Cupa</v>
      </c>
    </row>
    <row r="404" spans="1:9" ht="14.25" x14ac:dyDescent="0.2">
      <c r="A404" s="13">
        <v>403</v>
      </c>
      <c r="B404" s="18" t="s">
        <v>1826</v>
      </c>
      <c r="C404" s="15" t="s">
        <v>1840</v>
      </c>
      <c r="D404" s="15" t="s">
        <v>4462</v>
      </c>
      <c r="E404" s="15" t="s">
        <v>623</v>
      </c>
      <c r="F404" s="15" t="s">
        <v>1826</v>
      </c>
      <c r="G404" s="13">
        <v>10</v>
      </c>
      <c r="H404" s="2" t="s">
        <v>4462</v>
      </c>
      <c r="I404" s="2" t="str">
        <f t="shared" si="6"/>
        <v>Caverna della Vitosa</v>
      </c>
    </row>
    <row r="405" spans="1:9" ht="14.25" x14ac:dyDescent="0.2">
      <c r="A405" s="13">
        <v>404</v>
      </c>
      <c r="B405" s="18" t="s">
        <v>1841</v>
      </c>
      <c r="C405" s="15" t="s">
        <v>1117</v>
      </c>
      <c r="D405" s="15" t="s">
        <v>4463</v>
      </c>
      <c r="E405" s="15" t="s">
        <v>623</v>
      </c>
      <c r="F405" s="15" t="s">
        <v>1841</v>
      </c>
      <c r="G405" s="13">
        <v>4</v>
      </c>
      <c r="H405" s="2" t="s">
        <v>4463</v>
      </c>
      <c r="I405" s="2" t="str">
        <f t="shared" si="6"/>
        <v>Grotta di Monte Tullio</v>
      </c>
    </row>
    <row r="406" spans="1:9" ht="14.25" x14ac:dyDescent="0.2">
      <c r="A406" s="13">
        <v>405</v>
      </c>
      <c r="B406" s="18" t="s">
        <v>1842</v>
      </c>
      <c r="C406" s="15" t="s">
        <v>1399</v>
      </c>
      <c r="D406" s="15" t="s">
        <v>4464</v>
      </c>
      <c r="E406" s="15" t="s">
        <v>623</v>
      </c>
      <c r="F406" s="15" t="s">
        <v>1841</v>
      </c>
      <c r="G406" s="13">
        <v>10</v>
      </c>
      <c r="H406" s="2" t="s">
        <v>4464</v>
      </c>
      <c r="I406" s="2" t="str">
        <f t="shared" si="6"/>
        <v>Abisso di Monte Tullio (Vocca du Ladrone)</v>
      </c>
    </row>
    <row r="407" spans="1:9" ht="14.25" x14ac:dyDescent="0.2">
      <c r="A407" s="13">
        <v>406</v>
      </c>
      <c r="B407" s="18" t="s">
        <v>1843</v>
      </c>
      <c r="C407" s="15" t="s">
        <v>1124</v>
      </c>
      <c r="D407" s="15" t="s">
        <v>4465</v>
      </c>
      <c r="E407" s="15" t="s">
        <v>351</v>
      </c>
      <c r="F407" s="15" t="s">
        <v>1844</v>
      </c>
      <c r="G407" s="13">
        <v>4</v>
      </c>
      <c r="H407" s="2" t="s">
        <v>4465</v>
      </c>
      <c r="I407" s="2" t="str">
        <f t="shared" si="6"/>
        <v>Grotta Arbusta</v>
      </c>
    </row>
    <row r="408" spans="1:9" ht="14.25" x14ac:dyDescent="0.2">
      <c r="A408" s="13">
        <v>407</v>
      </c>
      <c r="B408" s="18" t="s">
        <v>1845</v>
      </c>
      <c r="C408" s="15" t="s">
        <v>1117</v>
      </c>
      <c r="D408" s="15" t="s">
        <v>4466</v>
      </c>
      <c r="E408" s="15" t="s">
        <v>351</v>
      </c>
      <c r="F408" s="15" t="s">
        <v>1846</v>
      </c>
      <c r="G408" s="13">
        <v>4</v>
      </c>
      <c r="H408" s="2" t="s">
        <v>4466</v>
      </c>
      <c r="I408" s="2" t="str">
        <f t="shared" si="6"/>
        <v>Grotta di San Pietro</v>
      </c>
    </row>
    <row r="409" spans="1:9" ht="14.25" x14ac:dyDescent="0.2">
      <c r="A409" s="13">
        <v>408</v>
      </c>
      <c r="B409" s="18" t="s">
        <v>1847</v>
      </c>
      <c r="C409" s="15" t="s">
        <v>1124</v>
      </c>
      <c r="D409" s="15" t="s">
        <v>4467</v>
      </c>
      <c r="E409" s="15" t="s">
        <v>351</v>
      </c>
      <c r="F409" s="15" t="s">
        <v>1848</v>
      </c>
      <c r="G409" s="13">
        <v>4</v>
      </c>
      <c r="H409" s="2" t="s">
        <v>4467</v>
      </c>
      <c r="I409" s="2" t="str">
        <f t="shared" ref="I409:I472" si="7">H409</f>
        <v>Grotta Palumbo (dei Palumbi)</v>
      </c>
    </row>
    <row r="410" spans="1:9" ht="14.25" x14ac:dyDescent="0.2">
      <c r="A410" s="13">
        <v>409</v>
      </c>
      <c r="B410" s="18" t="s">
        <v>1849</v>
      </c>
      <c r="C410" s="15" t="s">
        <v>1195</v>
      </c>
      <c r="D410" s="15" t="s">
        <v>4468</v>
      </c>
      <c r="E410" s="15" t="s">
        <v>351</v>
      </c>
      <c r="F410" s="15" t="s">
        <v>1850</v>
      </c>
      <c r="G410" s="13">
        <v>4</v>
      </c>
      <c r="H410" s="2" t="s">
        <v>4468</v>
      </c>
      <c r="I410" s="2" t="str">
        <f t="shared" si="7"/>
        <v>Grotta  De Bellis</v>
      </c>
    </row>
    <row r="411" spans="1:9" ht="14.25" x14ac:dyDescent="0.2">
      <c r="A411" s="13">
        <v>410</v>
      </c>
      <c r="B411" s="18" t="s">
        <v>1851</v>
      </c>
      <c r="C411" s="15" t="s">
        <v>1121</v>
      </c>
      <c r="D411" s="15" t="s">
        <v>4469</v>
      </c>
      <c r="E411" s="15" t="s">
        <v>351</v>
      </c>
      <c r="F411" s="15" t="s">
        <v>1852</v>
      </c>
      <c r="G411" s="13">
        <v>4</v>
      </c>
      <c r="H411" s="2" t="s">
        <v>4469</v>
      </c>
      <c r="I411" s="2" t="str">
        <f t="shared" si="7"/>
        <v>Grave di  Domenico (San Domenico)</v>
      </c>
    </row>
    <row r="412" spans="1:9" ht="14.25" x14ac:dyDescent="0.2">
      <c r="A412" s="13">
        <v>411</v>
      </c>
      <c r="B412" s="18" t="s">
        <v>1853</v>
      </c>
      <c r="C412" s="15" t="s">
        <v>6267</v>
      </c>
      <c r="D412" s="15" t="s">
        <v>6270</v>
      </c>
      <c r="E412" s="15" t="s">
        <v>351</v>
      </c>
      <c r="F412" s="15" t="s">
        <v>1854</v>
      </c>
      <c r="G412" s="13">
        <v>4</v>
      </c>
      <c r="H412" s="2" t="s">
        <v>6270</v>
      </c>
      <c r="I412" s="2" t="str">
        <f t="shared" si="7"/>
        <v>Grotta presso la Masseria Ferretti</v>
      </c>
    </row>
    <row r="413" spans="1:9" ht="14.25" x14ac:dyDescent="0.2">
      <c r="A413" s="13">
        <v>412</v>
      </c>
      <c r="B413" s="18" t="s">
        <v>1855</v>
      </c>
      <c r="C413" s="15" t="s">
        <v>1124</v>
      </c>
      <c r="D413" s="15" t="s">
        <v>4470</v>
      </c>
      <c r="E413" s="15" t="s">
        <v>351</v>
      </c>
      <c r="F413" s="15" t="s">
        <v>1848</v>
      </c>
      <c r="G413" s="13">
        <v>4</v>
      </c>
      <c r="H413" s="2" t="s">
        <v>4470</v>
      </c>
      <c r="I413" s="2" t="str">
        <f t="shared" si="7"/>
        <v>Grotta Caprara (Caprara 1)</v>
      </c>
    </row>
    <row r="414" spans="1:9" ht="14.25" x14ac:dyDescent="0.2">
      <c r="A414" s="13">
        <v>413</v>
      </c>
      <c r="B414" s="18" t="s">
        <v>1856</v>
      </c>
      <c r="C414" s="15" t="s">
        <v>1124</v>
      </c>
      <c r="D414" s="15" t="s">
        <v>4471</v>
      </c>
      <c r="E414" s="15" t="s">
        <v>351</v>
      </c>
      <c r="F414" s="15" t="s">
        <v>1857</v>
      </c>
      <c r="G414" s="13">
        <v>4</v>
      </c>
      <c r="H414" s="2" t="s">
        <v>4471</v>
      </c>
      <c r="I414" s="2" t="str">
        <f t="shared" si="7"/>
        <v>Grotta San Folco</v>
      </c>
    </row>
    <row r="415" spans="1:9" ht="14.25" x14ac:dyDescent="0.2">
      <c r="A415" s="13">
        <v>414</v>
      </c>
      <c r="B415" s="18" t="s">
        <v>1858</v>
      </c>
      <c r="C415" s="15" t="s">
        <v>6271</v>
      </c>
      <c r="D415" s="15" t="s">
        <v>6272</v>
      </c>
      <c r="E415" s="15" t="s">
        <v>351</v>
      </c>
      <c r="F415" s="15" t="s">
        <v>1858</v>
      </c>
      <c r="G415" s="13">
        <v>4</v>
      </c>
      <c r="H415" s="2" t="s">
        <v>6272</v>
      </c>
      <c r="I415" s="2" t="str">
        <f t="shared" si="7"/>
        <v>Grotta presso  Lago d’Anice di Sopra</v>
      </c>
    </row>
    <row r="416" spans="1:9" ht="14.25" x14ac:dyDescent="0.2">
      <c r="A416" s="13">
        <v>415</v>
      </c>
      <c r="B416" s="18" t="s">
        <v>1859</v>
      </c>
      <c r="C416" s="15" t="s">
        <v>1264</v>
      </c>
      <c r="D416" s="15" t="s">
        <v>4472</v>
      </c>
      <c r="E416" s="15" t="s">
        <v>294</v>
      </c>
      <c r="F416" s="15" t="s">
        <v>1177</v>
      </c>
      <c r="G416" s="13">
        <v>1</v>
      </c>
      <c r="H416" s="2" t="s">
        <v>4472</v>
      </c>
      <c r="I416" s="2" t="str">
        <f t="shared" si="7"/>
        <v>Grotta dell’ Imbroglio</v>
      </c>
    </row>
    <row r="417" spans="1:9" ht="14.25" x14ac:dyDescent="0.2">
      <c r="A417" s="13">
        <v>416</v>
      </c>
      <c r="B417" s="18" t="s">
        <v>1860</v>
      </c>
      <c r="C417" s="15" t="s">
        <v>1264</v>
      </c>
      <c r="D417" s="15" t="s">
        <v>4473</v>
      </c>
      <c r="E417" s="15" t="s">
        <v>294</v>
      </c>
      <c r="F417" s="15" t="s">
        <v>1177</v>
      </c>
      <c r="G417" s="13">
        <v>1</v>
      </c>
      <c r="H417" s="2" t="s">
        <v>4473</v>
      </c>
      <c r="I417" s="2" t="str">
        <f t="shared" si="7"/>
        <v xml:space="preserve">Grotta dell’ Orco </v>
      </c>
    </row>
    <row r="418" spans="1:9" ht="14.25" x14ac:dyDescent="0.2">
      <c r="A418" s="13">
        <v>417</v>
      </c>
      <c r="B418" s="18" t="s">
        <v>1861</v>
      </c>
      <c r="C418" s="15" t="s">
        <v>1746</v>
      </c>
      <c r="D418" s="15" t="s">
        <v>4474</v>
      </c>
      <c r="E418" s="15" t="s">
        <v>294</v>
      </c>
      <c r="F418" s="15" t="s">
        <v>1177</v>
      </c>
      <c r="G418" s="13">
        <v>1</v>
      </c>
      <c r="H418" s="2" t="s">
        <v>4474</v>
      </c>
      <c r="I418" s="2" t="str">
        <f t="shared" si="7"/>
        <v>Grave del Parco della Noce</v>
      </c>
    </row>
    <row r="419" spans="1:9" ht="14.25" x14ac:dyDescent="0.2">
      <c r="A419" s="13">
        <v>418</v>
      </c>
      <c r="B419" s="18" t="s">
        <v>1862</v>
      </c>
      <c r="C419" s="15" t="s">
        <v>1129</v>
      </c>
      <c r="D419" s="15" t="s">
        <v>4475</v>
      </c>
      <c r="E419" s="15" t="s">
        <v>294</v>
      </c>
      <c r="F419" s="15" t="s">
        <v>1863</v>
      </c>
      <c r="G419" s="13">
        <v>1</v>
      </c>
      <c r="H419" s="2" t="s">
        <v>4475</v>
      </c>
      <c r="I419" s="2" t="str">
        <f t="shared" si="7"/>
        <v xml:space="preserve">Grotta della Mena </v>
      </c>
    </row>
    <row r="420" spans="1:9" ht="14.25" x14ac:dyDescent="0.2">
      <c r="A420" s="13">
        <v>419</v>
      </c>
      <c r="B420" s="18" t="s">
        <v>1864</v>
      </c>
      <c r="C420" s="15" t="s">
        <v>1237</v>
      </c>
      <c r="D420" s="15" t="s">
        <v>4476</v>
      </c>
      <c r="E420" s="15" t="s">
        <v>294</v>
      </c>
      <c r="F420" s="15" t="s">
        <v>1865</v>
      </c>
      <c r="G420" s="13">
        <v>1</v>
      </c>
      <c r="H420" s="2" t="s">
        <v>4476</v>
      </c>
      <c r="I420" s="2" t="str">
        <f t="shared" si="7"/>
        <v>Grotta dei Briganti (Grotta Cappiello)</v>
      </c>
    </row>
    <row r="421" spans="1:9" ht="14.25" x14ac:dyDescent="0.2">
      <c r="A421" s="13">
        <v>420</v>
      </c>
      <c r="B421" s="18" t="s">
        <v>1866</v>
      </c>
      <c r="C421" s="15" t="s">
        <v>1124</v>
      </c>
      <c r="D421" s="15" t="s">
        <v>4477</v>
      </c>
      <c r="E421" s="15" t="s">
        <v>294</v>
      </c>
      <c r="F421" s="15" t="s">
        <v>1867</v>
      </c>
      <c r="G421" s="13">
        <v>1</v>
      </c>
      <c r="H421" s="2" t="s">
        <v>4477</v>
      </c>
      <c r="I421" s="2" t="str">
        <f t="shared" si="7"/>
        <v>Grotta Castelli (Curtrizz’)</v>
      </c>
    </row>
    <row r="422" spans="1:9" ht="14.25" x14ac:dyDescent="0.2">
      <c r="A422" s="13">
        <v>421</v>
      </c>
      <c r="B422" s="18" t="s">
        <v>1868</v>
      </c>
      <c r="C422" s="15" t="s">
        <v>1161</v>
      </c>
      <c r="D422" s="15" t="s">
        <v>4478</v>
      </c>
      <c r="E422" s="15" t="s">
        <v>294</v>
      </c>
      <c r="F422" s="15" t="s">
        <v>1869</v>
      </c>
      <c r="G422" s="13">
        <v>1</v>
      </c>
      <c r="H422" s="2" t="s">
        <v>4478</v>
      </c>
      <c r="I422" s="2" t="str">
        <f t="shared" si="7"/>
        <v xml:space="preserve">Grave di Scardino </v>
      </c>
    </row>
    <row r="423" spans="1:9" ht="14.25" x14ac:dyDescent="0.2">
      <c r="A423" s="13">
        <v>422</v>
      </c>
      <c r="B423" s="18" t="s">
        <v>1870</v>
      </c>
      <c r="C423" s="15" t="s">
        <v>1121</v>
      </c>
      <c r="D423" s="15" t="s">
        <v>4479</v>
      </c>
      <c r="E423" s="15" t="s">
        <v>1871</v>
      </c>
      <c r="F423" s="15" t="s">
        <v>1872</v>
      </c>
      <c r="G423" s="13">
        <v>12</v>
      </c>
      <c r="H423" s="2" t="s">
        <v>4479</v>
      </c>
      <c r="I423" s="2" t="str">
        <f t="shared" si="7"/>
        <v>Grave di  Mellitto</v>
      </c>
    </row>
    <row r="424" spans="1:9" ht="14.25" x14ac:dyDescent="0.2">
      <c r="A424" s="13">
        <v>423</v>
      </c>
      <c r="B424" s="18" t="s">
        <v>1873</v>
      </c>
      <c r="C424" s="15" t="s">
        <v>1221</v>
      </c>
      <c r="D424" s="15" t="s">
        <v>4480</v>
      </c>
      <c r="E424" s="15" t="s">
        <v>34</v>
      </c>
      <c r="F424" s="15" t="s">
        <v>1874</v>
      </c>
      <c r="G424" s="13">
        <v>1</v>
      </c>
      <c r="H424" s="2" t="s">
        <v>4480</v>
      </c>
      <c r="I424" s="2" t="str">
        <f t="shared" si="7"/>
        <v xml:space="preserve">Grotta di  Schianato </v>
      </c>
    </row>
    <row r="425" spans="1:9" ht="14.25" x14ac:dyDescent="0.2">
      <c r="A425" s="13">
        <v>424</v>
      </c>
      <c r="B425" s="18" t="s">
        <v>1875</v>
      </c>
      <c r="C425" s="15" t="s">
        <v>1124</v>
      </c>
      <c r="D425" s="15" t="s">
        <v>4481</v>
      </c>
      <c r="E425" s="15" t="s">
        <v>294</v>
      </c>
      <c r="F425" s="15" t="s">
        <v>1876</v>
      </c>
      <c r="G425" s="13">
        <v>1</v>
      </c>
      <c r="H425" s="2" t="s">
        <v>4481</v>
      </c>
      <c r="I425" s="2" t="str">
        <f t="shared" si="7"/>
        <v>Grotta Bianca (Impastorata)</v>
      </c>
    </row>
    <row r="426" spans="1:9" ht="14.25" x14ac:dyDescent="0.2">
      <c r="A426" s="13">
        <v>425</v>
      </c>
      <c r="B426" s="18" t="s">
        <v>1877</v>
      </c>
      <c r="C426" s="15" t="s">
        <v>1234</v>
      </c>
      <c r="D426" s="15" t="s">
        <v>4482</v>
      </c>
      <c r="E426" s="15" t="s">
        <v>294</v>
      </c>
      <c r="F426" s="15" t="s">
        <v>1177</v>
      </c>
      <c r="G426" s="13">
        <v>1</v>
      </c>
      <c r="H426" s="2" t="s">
        <v>4482</v>
      </c>
      <c r="I426" s="2" t="str">
        <f t="shared" si="7"/>
        <v>Grotta del Colombo</v>
      </c>
    </row>
    <row r="427" spans="1:9" ht="14.25" x14ac:dyDescent="0.2">
      <c r="A427" s="13">
        <v>426</v>
      </c>
      <c r="B427" s="18" t="s">
        <v>1878</v>
      </c>
      <c r="C427" s="15" t="s">
        <v>1879</v>
      </c>
      <c r="D427" s="15" t="s">
        <v>4483</v>
      </c>
      <c r="E427" s="15" t="s">
        <v>1880</v>
      </c>
      <c r="F427" s="15"/>
      <c r="G427" s="13">
        <v>6</v>
      </c>
      <c r="H427" s="2" t="s">
        <v>4483</v>
      </c>
      <c r="I427" s="2" t="str">
        <f t="shared" si="7"/>
        <v>Pulicchio di Pappalettere</v>
      </c>
    </row>
    <row r="428" spans="1:9" ht="14.25" x14ac:dyDescent="0.2">
      <c r="A428" s="13">
        <v>427</v>
      </c>
      <c r="B428" s="18" t="s">
        <v>1881</v>
      </c>
      <c r="C428" s="15" t="s">
        <v>1882</v>
      </c>
      <c r="D428" s="15" t="s">
        <v>4484</v>
      </c>
      <c r="E428" s="15" t="s">
        <v>679</v>
      </c>
      <c r="F428" s="15" t="s">
        <v>1883</v>
      </c>
      <c r="G428" s="13">
        <v>4</v>
      </c>
      <c r="H428" s="2" t="s">
        <v>4484</v>
      </c>
      <c r="I428" s="2" t="str">
        <f t="shared" si="7"/>
        <v>Voragine di  Monte Pagano</v>
      </c>
    </row>
    <row r="429" spans="1:9" ht="14.25" x14ac:dyDescent="0.2">
      <c r="A429" s="13">
        <v>428</v>
      </c>
      <c r="B429" s="18" t="s">
        <v>1884</v>
      </c>
      <c r="C429" s="15" t="s">
        <v>1117</v>
      </c>
      <c r="D429" s="15" t="s">
        <v>4485</v>
      </c>
      <c r="E429" s="15" t="s">
        <v>1885</v>
      </c>
      <c r="F429" s="15" t="s">
        <v>1886</v>
      </c>
      <c r="G429" s="13">
        <v>6</v>
      </c>
      <c r="H429" s="2" t="s">
        <v>4485</v>
      </c>
      <c r="I429" s="2" t="str">
        <f t="shared" si="7"/>
        <v xml:space="preserve">Grotta di Chiancarello </v>
      </c>
    </row>
    <row r="430" spans="1:9" ht="14.25" x14ac:dyDescent="0.2">
      <c r="A430" s="13">
        <v>429</v>
      </c>
      <c r="B430" s="18" t="s">
        <v>1887</v>
      </c>
      <c r="C430" s="15" t="s">
        <v>1117</v>
      </c>
      <c r="D430" s="15" t="s">
        <v>4486</v>
      </c>
      <c r="E430" s="15" t="s">
        <v>1885</v>
      </c>
      <c r="F430" s="15" t="s">
        <v>1886</v>
      </c>
      <c r="G430" s="13">
        <v>6</v>
      </c>
      <c r="H430" s="2" t="s">
        <v>4486</v>
      </c>
      <c r="I430" s="2" t="str">
        <f t="shared" si="7"/>
        <v>Grotta di Tiflis</v>
      </c>
    </row>
    <row r="431" spans="1:9" ht="14.25" x14ac:dyDescent="0.2">
      <c r="A431" s="13">
        <v>430</v>
      </c>
      <c r="B431" s="18" t="s">
        <v>1888</v>
      </c>
      <c r="C431" s="15" t="s">
        <v>1124</v>
      </c>
      <c r="D431" s="15" t="s">
        <v>4487</v>
      </c>
      <c r="E431" s="15" t="s">
        <v>123</v>
      </c>
      <c r="F431" s="15" t="s">
        <v>1889</v>
      </c>
      <c r="G431" s="13">
        <v>12</v>
      </c>
      <c r="H431" s="2" t="s">
        <v>4487</v>
      </c>
      <c r="I431" s="2" t="str">
        <f t="shared" si="7"/>
        <v>Grotta U’ Vicc’ (del Gallinaccio)</v>
      </c>
    </row>
    <row r="432" spans="1:9" ht="14.25" x14ac:dyDescent="0.2">
      <c r="A432" s="13">
        <v>431</v>
      </c>
      <c r="B432" s="18" t="s">
        <v>1890</v>
      </c>
      <c r="C432" s="15" t="s">
        <v>1285</v>
      </c>
      <c r="D432" s="15" t="s">
        <v>4488</v>
      </c>
      <c r="E432" s="15" t="s">
        <v>139</v>
      </c>
      <c r="F432" s="15" t="s">
        <v>1890</v>
      </c>
      <c r="G432" s="13">
        <v>12</v>
      </c>
      <c r="H432" s="2" t="s">
        <v>4488</v>
      </c>
      <c r="I432" s="2" t="str">
        <f t="shared" si="7"/>
        <v xml:space="preserve">Grave della Scoparella </v>
      </c>
    </row>
    <row r="433" spans="1:9" ht="14.25" x14ac:dyDescent="0.2">
      <c r="A433" s="13">
        <v>432</v>
      </c>
      <c r="B433" s="18" t="s">
        <v>1891</v>
      </c>
      <c r="C433" s="15" t="s">
        <v>1121</v>
      </c>
      <c r="D433" s="15" t="s">
        <v>4489</v>
      </c>
      <c r="E433" s="15" t="s">
        <v>123</v>
      </c>
      <c r="F433" s="15" t="s">
        <v>1891</v>
      </c>
      <c r="G433" s="13">
        <v>6</v>
      </c>
      <c r="H433" s="2" t="s">
        <v>4489</v>
      </c>
      <c r="I433" s="2" t="str">
        <f t="shared" si="7"/>
        <v>Grave di  San Vittore</v>
      </c>
    </row>
    <row r="434" spans="1:9" ht="14.25" x14ac:dyDescent="0.2">
      <c r="A434" s="13">
        <v>433</v>
      </c>
      <c r="B434" s="18" t="s">
        <v>1892</v>
      </c>
      <c r="C434" s="15" t="s">
        <v>1697</v>
      </c>
      <c r="D434" s="15" t="s">
        <v>4490</v>
      </c>
      <c r="E434" s="15" t="s">
        <v>123</v>
      </c>
      <c r="F434" s="15" t="s">
        <v>1893</v>
      </c>
      <c r="G434" s="13">
        <v>6</v>
      </c>
      <c r="H434" s="2" t="s">
        <v>4490</v>
      </c>
      <c r="I434" s="2" t="str">
        <f t="shared" si="7"/>
        <v>Grave della  Masseria Piano Padula</v>
      </c>
    </row>
    <row r="435" spans="1:9" ht="14.25" x14ac:dyDescent="0.2">
      <c r="A435" s="13">
        <v>434</v>
      </c>
      <c r="B435" s="18" t="s">
        <v>1894</v>
      </c>
      <c r="C435" s="15" t="s">
        <v>1285</v>
      </c>
      <c r="D435" s="15" t="s">
        <v>4491</v>
      </c>
      <c r="E435" s="15" t="s">
        <v>34</v>
      </c>
      <c r="F435" s="15" t="s">
        <v>1894</v>
      </c>
      <c r="G435" s="13">
        <v>6</v>
      </c>
      <c r="H435" s="2" t="s">
        <v>4491</v>
      </c>
      <c r="I435" s="2" t="str">
        <f t="shared" si="7"/>
        <v xml:space="preserve">Grave della Masseria Prreviticelli </v>
      </c>
    </row>
    <row r="436" spans="1:9" ht="14.25" x14ac:dyDescent="0.2">
      <c r="A436" s="13">
        <v>435</v>
      </c>
      <c r="B436" s="18" t="s">
        <v>1895</v>
      </c>
      <c r="C436" s="15" t="s">
        <v>1285</v>
      </c>
      <c r="D436" s="15" t="s">
        <v>4492</v>
      </c>
      <c r="E436" s="15" t="s">
        <v>123</v>
      </c>
      <c r="F436" s="15" t="s">
        <v>1896</v>
      </c>
      <c r="G436" s="13">
        <v>6</v>
      </c>
      <c r="H436" s="2" t="s">
        <v>4492</v>
      </c>
      <c r="I436" s="2" t="str">
        <f t="shared" si="7"/>
        <v>Grave della Masseria Tafuri (Mass. Tafone)</v>
      </c>
    </row>
    <row r="437" spans="1:9" ht="14.25" x14ac:dyDescent="0.2">
      <c r="A437" s="13">
        <v>436</v>
      </c>
      <c r="B437" s="18" t="s">
        <v>1897</v>
      </c>
      <c r="C437" s="15" t="s">
        <v>1234</v>
      </c>
      <c r="D437" s="15" t="s">
        <v>4493</v>
      </c>
      <c r="E437" s="15" t="s">
        <v>123</v>
      </c>
      <c r="F437" s="15" t="s">
        <v>1898</v>
      </c>
      <c r="G437" s="13">
        <v>6</v>
      </c>
      <c r="H437" s="2" t="s">
        <v>4493</v>
      </c>
      <c r="I437" s="2" t="str">
        <f t="shared" si="7"/>
        <v>Grotta del Mercante</v>
      </c>
    </row>
    <row r="438" spans="1:9" ht="14.25" x14ac:dyDescent="0.2">
      <c r="A438" s="13">
        <v>437</v>
      </c>
      <c r="B438" s="18" t="s">
        <v>1899</v>
      </c>
      <c r="C438" s="15" t="s">
        <v>1129</v>
      </c>
      <c r="D438" s="15" t="s">
        <v>4494</v>
      </c>
      <c r="E438" s="15" t="s">
        <v>1203</v>
      </c>
      <c r="F438" s="15" t="s">
        <v>1900</v>
      </c>
      <c r="G438" s="13">
        <v>6</v>
      </c>
      <c r="H438" s="2" t="s">
        <v>4494</v>
      </c>
      <c r="I438" s="2" t="str">
        <f t="shared" si="7"/>
        <v>Grotta della Punta di Ripalta</v>
      </c>
    </row>
    <row r="439" spans="1:9" ht="14.25" x14ac:dyDescent="0.2">
      <c r="A439" s="13">
        <v>438</v>
      </c>
      <c r="B439" s="18" t="s">
        <v>1901</v>
      </c>
      <c r="C439" s="15"/>
      <c r="D439" s="15" t="s">
        <v>1901</v>
      </c>
      <c r="E439" s="15" t="s">
        <v>34</v>
      </c>
      <c r="F439" s="15" t="s">
        <v>1902</v>
      </c>
      <c r="G439" s="13">
        <v>6</v>
      </c>
      <c r="H439" s="2" t="s">
        <v>4495</v>
      </c>
      <c r="I439" s="2" t="str">
        <f>MID(H439,2,1000)</f>
        <v>Il Pulicchio</v>
      </c>
    </row>
    <row r="440" spans="1:9" ht="14.25" x14ac:dyDescent="0.2">
      <c r="A440" s="13">
        <v>439</v>
      </c>
      <c r="B440" s="18" t="s">
        <v>1903</v>
      </c>
      <c r="C440" s="15" t="s">
        <v>1288</v>
      </c>
      <c r="D440" s="15" t="s">
        <v>4496</v>
      </c>
      <c r="E440" s="15" t="s">
        <v>1904</v>
      </c>
      <c r="F440" s="15"/>
      <c r="G440" s="13">
        <v>6</v>
      </c>
      <c r="H440" s="2" t="s">
        <v>4496</v>
      </c>
      <c r="I440" s="2" t="str">
        <f t="shared" si="7"/>
        <v>Inghiottitoio della  Masseria Vallata</v>
      </c>
    </row>
    <row r="441" spans="1:9" ht="14.25" x14ac:dyDescent="0.2">
      <c r="A441" s="13">
        <v>440</v>
      </c>
      <c r="B441" s="18" t="s">
        <v>1905</v>
      </c>
      <c r="C441" s="15" t="s">
        <v>1906</v>
      </c>
      <c r="D441" s="15" t="s">
        <v>4497</v>
      </c>
      <c r="E441" s="15" t="s">
        <v>1904</v>
      </c>
      <c r="F441" s="15"/>
      <c r="G441" s="13">
        <v>1</v>
      </c>
      <c r="H441" s="2" t="s">
        <v>4497</v>
      </c>
      <c r="I441" s="2" t="str">
        <f t="shared" si="7"/>
        <v>Gfrotta della Masseria Grottone</v>
      </c>
    </row>
    <row r="442" spans="1:9" ht="14.25" x14ac:dyDescent="0.2">
      <c r="A442" s="13">
        <v>441</v>
      </c>
      <c r="B442" s="18" t="s">
        <v>1907</v>
      </c>
      <c r="C442" s="15" t="s">
        <v>1129</v>
      </c>
      <c r="D442" s="15" t="s">
        <v>4498</v>
      </c>
      <c r="E442" s="15" t="s">
        <v>1904</v>
      </c>
      <c r="F442" s="15"/>
      <c r="G442" s="13">
        <v>1</v>
      </c>
      <c r="H442" s="2" t="s">
        <v>4498</v>
      </c>
      <c r="I442" s="2" t="str">
        <f t="shared" si="7"/>
        <v xml:space="preserve">Grotta della Masseria Grottillo </v>
      </c>
    </row>
    <row r="443" spans="1:9" ht="14.25" x14ac:dyDescent="0.2">
      <c r="A443" s="13">
        <v>442</v>
      </c>
      <c r="B443" s="18" t="s">
        <v>1908</v>
      </c>
      <c r="C443" s="15"/>
      <c r="D443" s="15" t="s">
        <v>6231</v>
      </c>
      <c r="E443" s="15" t="s">
        <v>351</v>
      </c>
      <c r="F443" s="15" t="s">
        <v>1137</v>
      </c>
      <c r="G443" s="13">
        <v>4</v>
      </c>
      <c r="H443" s="2" t="s">
        <v>4499</v>
      </c>
      <c r="I443" s="2" t="str">
        <f>MID(H443,2,1000)</f>
        <v>La Grave (grave di Frà Gennaro)</v>
      </c>
    </row>
    <row r="444" spans="1:9" ht="14.25" x14ac:dyDescent="0.2">
      <c r="A444" s="13">
        <v>443</v>
      </c>
      <c r="B444" s="18" t="s">
        <v>1909</v>
      </c>
      <c r="C444" s="15" t="s">
        <v>1285</v>
      </c>
      <c r="D444" s="15" t="s">
        <v>4500</v>
      </c>
      <c r="E444" s="15" t="s">
        <v>1178</v>
      </c>
      <c r="F444" s="15" t="s">
        <v>1910</v>
      </c>
      <c r="G444" s="13">
        <v>6</v>
      </c>
      <c r="H444" s="2" t="s">
        <v>4500</v>
      </c>
      <c r="I444" s="2" t="str">
        <f t="shared" si="7"/>
        <v>Grave della Villa Antonietta (Grave di Quasano)</v>
      </c>
    </row>
    <row r="445" spans="1:9" ht="14.25" x14ac:dyDescent="0.2">
      <c r="A445" s="13">
        <v>444</v>
      </c>
      <c r="B445" s="18" t="s">
        <v>1911</v>
      </c>
      <c r="C445" s="15" t="s">
        <v>1739</v>
      </c>
      <c r="D445" s="15" t="s">
        <v>4501</v>
      </c>
      <c r="E445" s="15" t="s">
        <v>139</v>
      </c>
      <c r="F445" s="15" t="s">
        <v>1912</v>
      </c>
      <c r="G445" s="13">
        <v>12</v>
      </c>
      <c r="H445" s="2" t="s">
        <v>4501</v>
      </c>
      <c r="I445" s="2" t="str">
        <f t="shared" si="7"/>
        <v>Grave  Ferratelle (di Jazzo Rosso) (la Riv’)</v>
      </c>
    </row>
    <row r="446" spans="1:9" ht="14.25" x14ac:dyDescent="0.2">
      <c r="A446" s="13">
        <v>445</v>
      </c>
      <c r="B446" s="18" t="s">
        <v>1913</v>
      </c>
      <c r="C446" s="15" t="s">
        <v>1234</v>
      </c>
      <c r="D446" s="15" t="s">
        <v>4502</v>
      </c>
      <c r="E446" s="15" t="s">
        <v>1165</v>
      </c>
      <c r="F446" s="15" t="s">
        <v>1914</v>
      </c>
      <c r="G446" s="13">
        <v>1</v>
      </c>
      <c r="H446" s="2" t="s">
        <v>4502</v>
      </c>
      <c r="I446" s="2" t="str">
        <f t="shared" si="7"/>
        <v xml:space="preserve">Grotta del Lupo </v>
      </c>
    </row>
    <row r="447" spans="1:9" ht="14.25" x14ac:dyDescent="0.2">
      <c r="A447" s="13">
        <v>446</v>
      </c>
      <c r="B447" s="18" t="s">
        <v>1915</v>
      </c>
      <c r="C447" s="15" t="s">
        <v>1256</v>
      </c>
      <c r="D447" s="15" t="s">
        <v>4503</v>
      </c>
      <c r="E447" s="15" t="s">
        <v>409</v>
      </c>
      <c r="F447" s="15" t="s">
        <v>1193</v>
      </c>
      <c r="G447" s="13">
        <v>3</v>
      </c>
      <c r="H447" s="2" t="s">
        <v>4503</v>
      </c>
      <c r="I447" s="2" t="str">
        <f t="shared" si="7"/>
        <v>Grotta delle Stalattiti (Grotta S. Elia)</v>
      </c>
    </row>
    <row r="448" spans="1:9" ht="14.25" x14ac:dyDescent="0.2">
      <c r="A448" s="13">
        <v>447</v>
      </c>
      <c r="B448" s="18" t="s">
        <v>1916</v>
      </c>
      <c r="C448" s="15" t="s">
        <v>1434</v>
      </c>
      <c r="D448" s="15" t="s">
        <v>4504</v>
      </c>
      <c r="E448" s="15" t="s">
        <v>69</v>
      </c>
      <c r="F448" s="15" t="s">
        <v>1917</v>
      </c>
      <c r="G448" s="13">
        <v>3</v>
      </c>
      <c r="H448" s="2" t="s">
        <v>4504</v>
      </c>
      <c r="I448" s="2" t="str">
        <f t="shared" si="7"/>
        <v>Inghiottitoio della Masseria Ingiuria</v>
      </c>
    </row>
    <row r="449" spans="1:9" ht="14.25" x14ac:dyDescent="0.2">
      <c r="A449" s="13">
        <v>448</v>
      </c>
      <c r="B449" s="18" t="s">
        <v>1918</v>
      </c>
      <c r="C449" s="15" t="s">
        <v>1237</v>
      </c>
      <c r="D449" s="15" t="s">
        <v>4505</v>
      </c>
      <c r="E449" s="15" t="s">
        <v>73</v>
      </c>
      <c r="F449" s="15" t="s">
        <v>1919</v>
      </c>
      <c r="G449" s="13">
        <v>3</v>
      </c>
      <c r="H449" s="2" t="s">
        <v>4505</v>
      </c>
      <c r="I449" s="2" t="str">
        <f t="shared" si="7"/>
        <v>Grotta dei Passeri di Pozzo Vivo</v>
      </c>
    </row>
    <row r="450" spans="1:9" ht="14.25" x14ac:dyDescent="0.2">
      <c r="A450" s="13">
        <v>449</v>
      </c>
      <c r="B450" s="18" t="s">
        <v>1920</v>
      </c>
      <c r="C450" s="15" t="s">
        <v>1195</v>
      </c>
      <c r="D450" s="15" t="s">
        <v>4506</v>
      </c>
      <c r="E450" s="15" t="s">
        <v>351</v>
      </c>
      <c r="F450" s="15" t="s">
        <v>1920</v>
      </c>
      <c r="G450" s="13">
        <v>4</v>
      </c>
      <c r="H450" s="2" t="s">
        <v>4506</v>
      </c>
      <c r="I450" s="2" t="str">
        <f t="shared" si="7"/>
        <v xml:space="preserve">Grotta  Iazzo di Cristo </v>
      </c>
    </row>
    <row r="451" spans="1:9" ht="14.25" x14ac:dyDescent="0.2">
      <c r="A451" s="13">
        <v>450</v>
      </c>
      <c r="B451" s="18" t="s">
        <v>1921</v>
      </c>
      <c r="C451" s="15" t="s">
        <v>1922</v>
      </c>
      <c r="D451" s="15" t="s">
        <v>4507</v>
      </c>
      <c r="E451" s="15" t="s">
        <v>351</v>
      </c>
      <c r="F451" s="15" t="s">
        <v>1923</v>
      </c>
      <c r="G451" s="13">
        <v>4</v>
      </c>
      <c r="H451" s="2" t="s">
        <v>4507</v>
      </c>
      <c r="I451" s="2" t="str">
        <f t="shared" si="7"/>
        <v>Grotta nel Canale Gennarini</v>
      </c>
    </row>
    <row r="452" spans="1:9" ht="14.25" x14ac:dyDescent="0.2">
      <c r="A452" s="13">
        <v>451</v>
      </c>
      <c r="B452" s="18" t="s">
        <v>1924</v>
      </c>
      <c r="C452" s="15"/>
      <c r="D452" s="15" t="s">
        <v>1924</v>
      </c>
      <c r="E452" s="15" t="s">
        <v>335</v>
      </c>
      <c r="F452" s="15" t="s">
        <v>1925</v>
      </c>
      <c r="G452" s="13">
        <v>10</v>
      </c>
      <c r="H452" s="2" t="s">
        <v>4508</v>
      </c>
      <c r="I452" s="2" t="str">
        <f>MID(H452,2,1000)</f>
        <v>Le Grottelle 1</v>
      </c>
    </row>
    <row r="453" spans="1:9" ht="14.25" x14ac:dyDescent="0.2">
      <c r="A453" s="13">
        <v>452</v>
      </c>
      <c r="B453" s="18" t="s">
        <v>1926</v>
      </c>
      <c r="C453" s="15"/>
      <c r="D453" s="15" t="s">
        <v>1926</v>
      </c>
      <c r="E453" s="15" t="s">
        <v>335</v>
      </c>
      <c r="F453" s="15" t="s">
        <v>1925</v>
      </c>
      <c r="G453" s="13">
        <v>10</v>
      </c>
      <c r="H453" s="2" t="s">
        <v>4509</v>
      </c>
      <c r="I453" s="2" t="str">
        <f>MID(H453,2,1000)</f>
        <v>Le Grottelle 2</v>
      </c>
    </row>
    <row r="454" spans="1:9" ht="14.25" x14ac:dyDescent="0.2">
      <c r="A454" s="13">
        <v>453</v>
      </c>
      <c r="B454" s="18" t="s">
        <v>1927</v>
      </c>
      <c r="C454" s="15" t="s">
        <v>1117</v>
      </c>
      <c r="D454" s="15" t="s">
        <v>4510</v>
      </c>
      <c r="E454" s="15" t="s">
        <v>577</v>
      </c>
      <c r="F454" s="15" t="s">
        <v>1928</v>
      </c>
      <c r="G454" s="13">
        <v>13</v>
      </c>
      <c r="H454" s="2" t="s">
        <v>4510</v>
      </c>
      <c r="I454" s="2" t="str">
        <f t="shared" si="7"/>
        <v>Grotta di Calvi (S. Angelo)</v>
      </c>
    </row>
    <row r="455" spans="1:9" ht="14.25" x14ac:dyDescent="0.2">
      <c r="A455" s="13">
        <v>454</v>
      </c>
      <c r="B455" s="18" t="s">
        <v>1929</v>
      </c>
      <c r="C455" s="15" t="s">
        <v>1503</v>
      </c>
      <c r="D455" s="15" t="s">
        <v>4511</v>
      </c>
      <c r="E455" s="15" t="s">
        <v>1497</v>
      </c>
      <c r="F455" s="15" t="s">
        <v>1930</v>
      </c>
      <c r="G455" s="13">
        <v>2</v>
      </c>
      <c r="H455" s="2" t="s">
        <v>4511</v>
      </c>
      <c r="I455" s="2" t="str">
        <f t="shared" si="7"/>
        <v>Grava di  Palla Palla (Grava di Stracciacristo)</v>
      </c>
    </row>
    <row r="456" spans="1:9" ht="14.25" x14ac:dyDescent="0.2">
      <c r="A456" s="13">
        <v>455</v>
      </c>
      <c r="B456" s="18" t="s">
        <v>1606</v>
      </c>
      <c r="C456" s="15" t="s">
        <v>1264</v>
      </c>
      <c r="D456" s="15" t="s">
        <v>4330</v>
      </c>
      <c r="E456" s="15" t="s">
        <v>1931</v>
      </c>
      <c r="F456" s="15" t="s">
        <v>1932</v>
      </c>
      <c r="G456" s="13">
        <v>12</v>
      </c>
      <c r="H456" s="2" t="s">
        <v>4330</v>
      </c>
      <c r="I456" s="2" t="str">
        <f t="shared" si="7"/>
        <v xml:space="preserve">Grotta dell’ Angelo </v>
      </c>
    </row>
    <row r="457" spans="1:9" ht="14.25" x14ac:dyDescent="0.2">
      <c r="A457" s="19">
        <v>456</v>
      </c>
      <c r="B457" s="18" t="s">
        <v>1933</v>
      </c>
      <c r="C457" s="15" t="s">
        <v>1256</v>
      </c>
      <c r="D457" s="15" t="s">
        <v>4512</v>
      </c>
      <c r="E457" s="15" t="s">
        <v>1515</v>
      </c>
      <c r="F457" s="15" t="s">
        <v>1934</v>
      </c>
      <c r="G457" s="13">
        <v>17</v>
      </c>
      <c r="H457" s="2" t="s">
        <v>4512</v>
      </c>
      <c r="I457" s="2" t="str">
        <f t="shared" si="7"/>
        <v>Grotta delle Ripe Rosse</v>
      </c>
    </row>
    <row r="458" spans="1:9" ht="14.25" x14ac:dyDescent="0.2">
      <c r="A458" s="13">
        <v>457</v>
      </c>
      <c r="B458" s="18" t="s">
        <v>1935</v>
      </c>
      <c r="C458" s="15" t="s">
        <v>1129</v>
      </c>
      <c r="D458" s="15" t="s">
        <v>4513</v>
      </c>
      <c r="E458" s="15" t="s">
        <v>139</v>
      </c>
      <c r="F458" s="15" t="s">
        <v>1936</v>
      </c>
      <c r="G458" s="13">
        <v>12</v>
      </c>
      <c r="H458" s="2" t="s">
        <v>4513</v>
      </c>
      <c r="I458" s="2" t="str">
        <f t="shared" si="7"/>
        <v>Grotta della Masseria Sorvo 1</v>
      </c>
    </row>
    <row r="459" spans="1:9" ht="14.25" x14ac:dyDescent="0.2">
      <c r="A459" s="13">
        <v>458</v>
      </c>
      <c r="B459" s="18" t="s">
        <v>1937</v>
      </c>
      <c r="C459" s="15" t="s">
        <v>1129</v>
      </c>
      <c r="D459" s="15" t="s">
        <v>4514</v>
      </c>
      <c r="E459" s="15" t="s">
        <v>139</v>
      </c>
      <c r="F459" s="15" t="s">
        <v>1936</v>
      </c>
      <c r="G459" s="13">
        <v>12</v>
      </c>
      <c r="H459" s="2" t="s">
        <v>4514</v>
      </c>
      <c r="I459" s="2" t="str">
        <f t="shared" si="7"/>
        <v>Grotta della Masseria Sorvo 2</v>
      </c>
    </row>
    <row r="460" spans="1:9" ht="14.25" x14ac:dyDescent="0.2">
      <c r="A460" s="13">
        <v>459</v>
      </c>
      <c r="B460" s="18" t="s">
        <v>1938</v>
      </c>
      <c r="C460" s="15" t="s">
        <v>1129</v>
      </c>
      <c r="D460" s="15" t="s">
        <v>4515</v>
      </c>
      <c r="E460" s="15" t="s">
        <v>139</v>
      </c>
      <c r="F460" s="15" t="s">
        <v>1936</v>
      </c>
      <c r="G460" s="13">
        <v>12</v>
      </c>
      <c r="H460" s="2" t="s">
        <v>4515</v>
      </c>
      <c r="I460" s="2" t="str">
        <f t="shared" si="7"/>
        <v>Grotta della Masseria Sorvo 3</v>
      </c>
    </row>
    <row r="461" spans="1:9" ht="14.25" x14ac:dyDescent="0.2">
      <c r="A461" s="20">
        <v>460</v>
      </c>
      <c r="B461" s="18" t="s">
        <v>1939</v>
      </c>
      <c r="C461" s="15" t="s">
        <v>1129</v>
      </c>
      <c r="D461" s="15" t="s">
        <v>4516</v>
      </c>
      <c r="E461" s="15" t="s">
        <v>1211</v>
      </c>
      <c r="F461" s="15" t="s">
        <v>1940</v>
      </c>
      <c r="G461" s="13">
        <v>12</v>
      </c>
      <c r="H461" s="2" t="s">
        <v>4516</v>
      </c>
      <c r="I461" s="2" t="str">
        <f t="shared" si="7"/>
        <v>Grotta della Masseria San Giuseppe</v>
      </c>
    </row>
    <row r="462" spans="1:9" ht="14.25" x14ac:dyDescent="0.2">
      <c r="A462" s="20">
        <v>461</v>
      </c>
      <c r="B462" s="18" t="s">
        <v>1941</v>
      </c>
      <c r="C462" s="15" t="s">
        <v>1285</v>
      </c>
      <c r="D462" s="15" t="s">
        <v>4517</v>
      </c>
      <c r="E462" s="15" t="s">
        <v>1211</v>
      </c>
      <c r="F462" s="15" t="s">
        <v>1940</v>
      </c>
      <c r="G462" s="13">
        <v>12</v>
      </c>
      <c r="H462" s="2" t="s">
        <v>4517</v>
      </c>
      <c r="I462" s="2" t="str">
        <f t="shared" si="7"/>
        <v>Grave della Torre del Vento</v>
      </c>
    </row>
    <row r="463" spans="1:9" ht="14.25" x14ac:dyDescent="0.2">
      <c r="A463" s="13">
        <v>462</v>
      </c>
      <c r="B463" s="18" t="s">
        <v>1942</v>
      </c>
      <c r="C463" s="15" t="s">
        <v>1129</v>
      </c>
      <c r="D463" s="15" t="s">
        <v>4518</v>
      </c>
      <c r="E463" s="15" t="s">
        <v>1885</v>
      </c>
      <c r="F463" s="15" t="s">
        <v>1942</v>
      </c>
      <c r="G463" s="13">
        <v>6</v>
      </c>
      <c r="H463" s="2" t="s">
        <v>4518</v>
      </c>
      <c r="I463" s="2" t="str">
        <f t="shared" si="7"/>
        <v>Grotta della Lama Calambise</v>
      </c>
    </row>
    <row r="464" spans="1:9" ht="14.25" x14ac:dyDescent="0.2">
      <c r="A464" s="13">
        <v>463</v>
      </c>
      <c r="B464" s="18" t="s">
        <v>1624</v>
      </c>
      <c r="C464" s="15"/>
      <c r="D464" s="15" t="s">
        <v>1624</v>
      </c>
      <c r="E464" s="15" t="s">
        <v>36</v>
      </c>
      <c r="F464" s="15" t="s">
        <v>1721</v>
      </c>
      <c r="G464" s="13">
        <v>14</v>
      </c>
      <c r="H464" s="2" t="s">
        <v>4339</v>
      </c>
      <c r="I464" s="2" t="str">
        <f>MID(H464,2,1000)</f>
        <v>Il Grottone</v>
      </c>
    </row>
    <row r="465" spans="1:9" ht="14.25" x14ac:dyDescent="0.2">
      <c r="A465" s="13">
        <v>464</v>
      </c>
      <c r="B465" s="18" t="s">
        <v>1943</v>
      </c>
      <c r="C465" s="15" t="s">
        <v>1124</v>
      </c>
      <c r="D465" s="15" t="s">
        <v>4519</v>
      </c>
      <c r="E465" s="15" t="s">
        <v>363</v>
      </c>
      <c r="F465" s="15"/>
      <c r="G465" s="13">
        <v>10</v>
      </c>
      <c r="H465" s="2" t="s">
        <v>4519</v>
      </c>
      <c r="I465" s="2" t="str">
        <f t="shared" si="7"/>
        <v>Grotta San Sergio</v>
      </c>
    </row>
    <row r="466" spans="1:9" ht="14.25" x14ac:dyDescent="0.2">
      <c r="A466" s="13">
        <v>465</v>
      </c>
      <c r="B466" s="18" t="s">
        <v>1786</v>
      </c>
      <c r="C466" s="15" t="s">
        <v>1221</v>
      </c>
      <c r="D466" s="15" t="s">
        <v>4520</v>
      </c>
      <c r="E466" s="15" t="s">
        <v>691</v>
      </c>
      <c r="F466" s="15" t="s">
        <v>1944</v>
      </c>
      <c r="G466" s="13">
        <v>20</v>
      </c>
      <c r="H466" s="2" t="s">
        <v>4520</v>
      </c>
      <c r="I466" s="2" t="str">
        <f t="shared" si="7"/>
        <v>Grotta di  San Biagio</v>
      </c>
    </row>
    <row r="467" spans="1:9" ht="14.25" x14ac:dyDescent="0.2">
      <c r="A467" s="13">
        <v>466</v>
      </c>
      <c r="B467" s="18" t="s">
        <v>1945</v>
      </c>
      <c r="C467" s="15" t="s">
        <v>1129</v>
      </c>
      <c r="D467" s="15" t="s">
        <v>4521</v>
      </c>
      <c r="E467" s="15" t="s">
        <v>691</v>
      </c>
      <c r="F467" s="15"/>
      <c r="G467" s="13">
        <v>20</v>
      </c>
      <c r="H467" s="2" t="s">
        <v>4521</v>
      </c>
      <c r="I467" s="2" t="str">
        <f t="shared" si="7"/>
        <v>Grotta della Valle di Vico</v>
      </c>
    </row>
    <row r="468" spans="1:9" ht="14.25" x14ac:dyDescent="0.2">
      <c r="A468" s="13">
        <v>467</v>
      </c>
      <c r="B468" s="18" t="s">
        <v>1946</v>
      </c>
      <c r="C468" s="15" t="s">
        <v>1117</v>
      </c>
      <c r="D468" s="15" t="s">
        <v>4522</v>
      </c>
      <c r="E468" s="15" t="s">
        <v>691</v>
      </c>
      <c r="F468" s="15" t="s">
        <v>1946</v>
      </c>
      <c r="G468" s="13">
        <v>20</v>
      </c>
      <c r="H468" s="2" t="s">
        <v>4522</v>
      </c>
      <c r="I468" s="2" t="str">
        <f t="shared" si="7"/>
        <v>Grotta di San Iorio</v>
      </c>
    </row>
    <row r="469" spans="1:9" ht="14.25" x14ac:dyDescent="0.2">
      <c r="A469" s="13">
        <v>468</v>
      </c>
      <c r="B469" s="18" t="s">
        <v>1947</v>
      </c>
      <c r="C469" s="15" t="s">
        <v>1234</v>
      </c>
      <c r="D469" s="15" t="s">
        <v>4523</v>
      </c>
      <c r="E469" s="15" t="s">
        <v>691</v>
      </c>
      <c r="F469" s="15" t="s">
        <v>1948</v>
      </c>
      <c r="G469" s="13">
        <v>20</v>
      </c>
      <c r="H469" s="2" t="s">
        <v>4523</v>
      </c>
      <c r="I469" s="2" t="str">
        <f t="shared" si="7"/>
        <v>Grotta del Convento (Grotta San Rocco)</v>
      </c>
    </row>
    <row r="470" spans="1:9" ht="14.25" x14ac:dyDescent="0.2">
      <c r="A470" s="13">
        <v>469</v>
      </c>
      <c r="B470" s="18" t="s">
        <v>1949</v>
      </c>
      <c r="C470" s="15" t="s">
        <v>1117</v>
      </c>
      <c r="D470" s="15" t="s">
        <v>4524</v>
      </c>
      <c r="E470" s="15" t="s">
        <v>638</v>
      </c>
      <c r="F470" s="15" t="s">
        <v>1950</v>
      </c>
      <c r="G470" s="13">
        <v>8</v>
      </c>
      <c r="H470" s="2" t="s">
        <v>4524</v>
      </c>
      <c r="I470" s="2" t="str">
        <f t="shared" si="7"/>
        <v>Grotta di Torre del Ponte 1</v>
      </c>
    </row>
    <row r="471" spans="1:9" ht="14.25" x14ac:dyDescent="0.2">
      <c r="A471" s="13">
        <v>470</v>
      </c>
      <c r="B471" s="18" t="s">
        <v>1951</v>
      </c>
      <c r="C471" s="15" t="s">
        <v>1117</v>
      </c>
      <c r="D471" s="15" t="s">
        <v>4525</v>
      </c>
      <c r="E471" s="15" t="s">
        <v>638</v>
      </c>
      <c r="F471" s="15" t="s">
        <v>1950</v>
      </c>
      <c r="G471" s="13">
        <v>2</v>
      </c>
      <c r="H471" s="2" t="s">
        <v>4525</v>
      </c>
      <c r="I471" s="2" t="str">
        <f t="shared" si="7"/>
        <v>Grotta di Torre del Ponte 2</v>
      </c>
    </row>
    <row r="472" spans="1:9" ht="14.25" x14ac:dyDescent="0.2">
      <c r="A472" s="13">
        <v>471</v>
      </c>
      <c r="B472" s="18" t="s">
        <v>1952</v>
      </c>
      <c r="C472" s="15" t="s">
        <v>1953</v>
      </c>
      <c r="D472" s="15" t="s">
        <v>4526</v>
      </c>
      <c r="E472" s="15" t="s">
        <v>638</v>
      </c>
      <c r="F472" s="15" t="s">
        <v>1952</v>
      </c>
      <c r="G472" s="13">
        <v>11</v>
      </c>
      <c r="H472" s="2" t="s">
        <v>4526</v>
      </c>
      <c r="I472" s="2" t="str">
        <f t="shared" si="7"/>
        <v>Grotta dello  Scoglio di Portonuovo</v>
      </c>
    </row>
    <row r="473" spans="1:9" ht="14.25" x14ac:dyDescent="0.2">
      <c r="A473" s="13">
        <v>472</v>
      </c>
      <c r="B473" s="18" t="s">
        <v>1954</v>
      </c>
      <c r="C473" s="15" t="s">
        <v>1129</v>
      </c>
      <c r="D473" s="15" t="s">
        <v>4527</v>
      </c>
      <c r="E473" s="15" t="s">
        <v>638</v>
      </c>
      <c r="F473" s="15" t="s">
        <v>1955</v>
      </c>
      <c r="G473" s="13">
        <v>11</v>
      </c>
      <c r="H473" s="2" t="s">
        <v>4527</v>
      </c>
      <c r="I473" s="2" t="str">
        <f t="shared" ref="I473:I536" si="8">H473</f>
        <v>Grotta della Fontana Vecchia</v>
      </c>
    </row>
    <row r="474" spans="1:9" ht="14.25" x14ac:dyDescent="0.2">
      <c r="A474" s="13">
        <v>473</v>
      </c>
      <c r="B474" s="18" t="s">
        <v>1956</v>
      </c>
      <c r="C474" s="15" t="s">
        <v>1454</v>
      </c>
      <c r="D474" s="15" t="s">
        <v>4528</v>
      </c>
      <c r="E474" s="15" t="s">
        <v>1500</v>
      </c>
      <c r="F474" s="15" t="s">
        <v>1957</v>
      </c>
      <c r="G474" s="13">
        <v>2</v>
      </c>
      <c r="H474" s="2" t="s">
        <v>4528</v>
      </c>
      <c r="I474" s="2" t="str">
        <f t="shared" si="8"/>
        <v>Vora di Coppa delle Stelle</v>
      </c>
    </row>
    <row r="475" spans="1:9" ht="14.25" x14ac:dyDescent="0.2">
      <c r="A475" s="13">
        <v>474</v>
      </c>
      <c r="B475" s="18" t="s">
        <v>1958</v>
      </c>
      <c r="C475" s="15" t="s">
        <v>1959</v>
      </c>
      <c r="D475" s="15" t="s">
        <v>4529</v>
      </c>
      <c r="E475" s="15" t="s">
        <v>1603</v>
      </c>
      <c r="F475" s="15" t="s">
        <v>1960</v>
      </c>
      <c r="G475" s="13">
        <v>20</v>
      </c>
      <c r="H475" s="2" t="s">
        <v>4529</v>
      </c>
      <c r="I475" s="2" t="str">
        <f t="shared" si="8"/>
        <v>Grava ad E Grava Grande</v>
      </c>
    </row>
    <row r="476" spans="1:9" ht="14.25" x14ac:dyDescent="0.2">
      <c r="A476" s="13">
        <v>475</v>
      </c>
      <c r="B476" s="18" t="s">
        <v>1958</v>
      </c>
      <c r="C476" s="15" t="s">
        <v>1961</v>
      </c>
      <c r="D476" s="15" t="s">
        <v>4530</v>
      </c>
      <c r="E476" s="15" t="s">
        <v>1603</v>
      </c>
      <c r="F476" s="15" t="s">
        <v>1960</v>
      </c>
      <c r="G476" s="13">
        <v>20</v>
      </c>
      <c r="H476" s="2" t="s">
        <v>4530</v>
      </c>
      <c r="I476" s="2" t="str">
        <f t="shared" si="8"/>
        <v>Grotta ad ENE della Grava Grande</v>
      </c>
    </row>
    <row r="477" spans="1:9" ht="14.25" x14ac:dyDescent="0.2">
      <c r="A477" s="13">
        <v>476</v>
      </c>
      <c r="B477" s="18" t="s">
        <v>1962</v>
      </c>
      <c r="C477" s="15" t="s">
        <v>1117</v>
      </c>
      <c r="D477" s="15" t="s">
        <v>4531</v>
      </c>
      <c r="E477" s="15" t="s">
        <v>1515</v>
      </c>
      <c r="F477" s="15" t="s">
        <v>1962</v>
      </c>
      <c r="G477" s="13">
        <v>17</v>
      </c>
      <c r="H477" s="2" t="s">
        <v>4531</v>
      </c>
      <c r="I477" s="2" t="str">
        <f t="shared" si="8"/>
        <v>Grotta di Punta Rossa</v>
      </c>
    </row>
    <row r="478" spans="1:9" ht="14.25" x14ac:dyDescent="0.2">
      <c r="A478" s="13">
        <v>477</v>
      </c>
      <c r="B478" s="18" t="s">
        <v>1963</v>
      </c>
      <c r="C478" s="15" t="s">
        <v>1266</v>
      </c>
      <c r="D478" s="15" t="s">
        <v>4532</v>
      </c>
      <c r="E478" s="15" t="s">
        <v>1515</v>
      </c>
      <c r="F478" s="15" t="s">
        <v>1964</v>
      </c>
      <c r="G478" s="13">
        <v>2</v>
      </c>
      <c r="H478" s="2" t="s">
        <v>4532</v>
      </c>
      <c r="I478" s="2" t="str">
        <f t="shared" si="8"/>
        <v>Grottone Amore</v>
      </c>
    </row>
    <row r="479" spans="1:9" ht="14.25" x14ac:dyDescent="0.2">
      <c r="A479" s="13">
        <v>478</v>
      </c>
      <c r="B479" s="18" t="s">
        <v>1965</v>
      </c>
      <c r="C479" s="15" t="s">
        <v>1234</v>
      </c>
      <c r="D479" s="15" t="s">
        <v>4533</v>
      </c>
      <c r="E479" s="15" t="s">
        <v>646</v>
      </c>
      <c r="F479" s="15" t="s">
        <v>1966</v>
      </c>
      <c r="G479" s="13">
        <v>21</v>
      </c>
      <c r="H479" s="2" t="s">
        <v>4533</v>
      </c>
      <c r="I479" s="2" t="str">
        <f t="shared" si="8"/>
        <v xml:space="preserve">Grotta del Laghetto </v>
      </c>
    </row>
    <row r="480" spans="1:9" ht="14.25" x14ac:dyDescent="0.2">
      <c r="A480" s="13">
        <v>479</v>
      </c>
      <c r="B480" s="18" t="s">
        <v>1967</v>
      </c>
      <c r="C480" s="15" t="s">
        <v>1124</v>
      </c>
      <c r="D480" s="15" t="s">
        <v>4534</v>
      </c>
      <c r="E480" s="15" t="s">
        <v>1515</v>
      </c>
      <c r="F480" s="15" t="s">
        <v>1968</v>
      </c>
      <c r="G480" s="13">
        <v>11</v>
      </c>
      <c r="H480" s="2" t="s">
        <v>4534</v>
      </c>
      <c r="I480" s="2" t="str">
        <f t="shared" si="8"/>
        <v>Grotta Campana 2</v>
      </c>
    </row>
    <row r="481" spans="1:9" ht="14.25" x14ac:dyDescent="0.2">
      <c r="A481" s="13">
        <v>480</v>
      </c>
      <c r="B481" s="18" t="s">
        <v>1969</v>
      </c>
      <c r="C481" s="15"/>
      <c r="D481" s="15" t="s">
        <v>1969</v>
      </c>
      <c r="E481" s="15" t="s">
        <v>1500</v>
      </c>
      <c r="F481" s="15" t="s">
        <v>1970</v>
      </c>
      <c r="G481" s="13">
        <v>21</v>
      </c>
      <c r="H481" s="2" t="s">
        <v>4535</v>
      </c>
      <c r="I481" s="2" t="str">
        <f>MID(H481,2,1000)</f>
        <v>Abisso Basso</v>
      </c>
    </row>
    <row r="482" spans="1:9" ht="14.25" x14ac:dyDescent="0.2">
      <c r="A482" s="13">
        <v>481</v>
      </c>
      <c r="B482" s="18" t="s">
        <v>1971</v>
      </c>
      <c r="C482" s="15" t="s">
        <v>1161</v>
      </c>
      <c r="D482" s="15" t="s">
        <v>4536</v>
      </c>
      <c r="E482" s="15" t="s">
        <v>681</v>
      </c>
      <c r="F482" s="15" t="s">
        <v>1971</v>
      </c>
      <c r="G482" s="13">
        <v>4</v>
      </c>
      <c r="H482" s="2" t="s">
        <v>4536</v>
      </c>
      <c r="I482" s="2" t="str">
        <f t="shared" si="8"/>
        <v>Grave di Pezzolla</v>
      </c>
    </row>
    <row r="483" spans="1:9" ht="14.25" x14ac:dyDescent="0.2">
      <c r="A483" s="20">
        <v>482</v>
      </c>
      <c r="B483" s="18" t="s">
        <v>1972</v>
      </c>
      <c r="C483" s="15" t="s">
        <v>1973</v>
      </c>
      <c r="D483" s="15" t="s">
        <v>4537</v>
      </c>
      <c r="E483" s="15" t="s">
        <v>1136</v>
      </c>
      <c r="F483" s="15" t="s">
        <v>1972</v>
      </c>
      <c r="G483" s="13">
        <v>3</v>
      </c>
      <c r="H483" s="2" t="s">
        <v>4537</v>
      </c>
      <c r="I483" s="2" t="str">
        <f t="shared" si="8"/>
        <v>Voteno del Milionario</v>
      </c>
    </row>
    <row r="484" spans="1:9" ht="14.25" x14ac:dyDescent="0.2">
      <c r="A484" s="13">
        <v>483</v>
      </c>
      <c r="B484" s="18" t="s">
        <v>1974</v>
      </c>
      <c r="C484" s="15" t="s">
        <v>1285</v>
      </c>
      <c r="D484" s="15" t="s">
        <v>4538</v>
      </c>
      <c r="E484" s="15" t="s">
        <v>1118</v>
      </c>
      <c r="F484" s="15" t="s">
        <v>1975</v>
      </c>
      <c r="G484" s="13">
        <v>14</v>
      </c>
      <c r="H484" s="2" t="s">
        <v>4538</v>
      </c>
      <c r="I484" s="2" t="str">
        <f t="shared" si="8"/>
        <v>Grave della Masseria Tateo</v>
      </c>
    </row>
    <row r="485" spans="1:9" ht="14.25" x14ac:dyDescent="0.2">
      <c r="A485" s="13">
        <v>484</v>
      </c>
      <c r="B485" s="18" t="s">
        <v>1976</v>
      </c>
      <c r="C485" s="15" t="s">
        <v>1117</v>
      </c>
      <c r="D485" s="15" t="s">
        <v>4539</v>
      </c>
      <c r="E485" s="15" t="s">
        <v>409</v>
      </c>
      <c r="F485" s="15"/>
      <c r="G485" s="13">
        <v>3</v>
      </c>
      <c r="H485" s="2" t="s">
        <v>4539</v>
      </c>
      <c r="I485" s="2" t="str">
        <f t="shared" si="8"/>
        <v>Grotta di Laureto</v>
      </c>
    </row>
    <row r="486" spans="1:9" ht="14.25" x14ac:dyDescent="0.2">
      <c r="A486" s="20">
        <v>485</v>
      </c>
      <c r="B486" s="18" t="s">
        <v>1977</v>
      </c>
      <c r="C486" s="15" t="s">
        <v>1135</v>
      </c>
      <c r="D486" s="15" t="s">
        <v>4540</v>
      </c>
      <c r="E486" s="15" t="s">
        <v>1118</v>
      </c>
      <c r="F486" s="15" t="s">
        <v>1978</v>
      </c>
      <c r="G486" s="13">
        <v>14</v>
      </c>
      <c r="H486" s="2" t="s">
        <v>4540</v>
      </c>
      <c r="I486" s="2" t="str">
        <f t="shared" si="8"/>
        <v>Grotta della  Masseria Pentinelle</v>
      </c>
    </row>
    <row r="487" spans="1:9" ht="14.25" x14ac:dyDescent="0.2">
      <c r="A487" s="13">
        <v>486</v>
      </c>
      <c r="B487" s="18" t="s">
        <v>1979</v>
      </c>
      <c r="C487" s="15" t="s">
        <v>1129</v>
      </c>
      <c r="D487" s="15" t="s">
        <v>4541</v>
      </c>
      <c r="E487" s="15" t="s">
        <v>1118</v>
      </c>
      <c r="F487" s="15" t="s">
        <v>1980</v>
      </c>
      <c r="G487" s="13">
        <v>14</v>
      </c>
      <c r="H487" s="2" t="s">
        <v>4541</v>
      </c>
      <c r="I487" s="2" t="str">
        <f t="shared" si="8"/>
        <v>Grotta della Masseria Tranese</v>
      </c>
    </row>
    <row r="488" spans="1:9" ht="14.25" x14ac:dyDescent="0.2">
      <c r="A488" s="13">
        <v>487</v>
      </c>
      <c r="B488" s="18" t="s">
        <v>1981</v>
      </c>
      <c r="C488" s="15" t="s">
        <v>1228</v>
      </c>
      <c r="D488" s="15" t="s">
        <v>4542</v>
      </c>
      <c r="E488" s="15" t="s">
        <v>1118</v>
      </c>
      <c r="F488" s="15" t="s">
        <v>1982</v>
      </c>
      <c r="G488" s="13">
        <v>14</v>
      </c>
      <c r="H488" s="2" t="s">
        <v>4542</v>
      </c>
      <c r="I488" s="2" t="str">
        <f t="shared" si="8"/>
        <v>Grotta in Contrada Montecarbone</v>
      </c>
    </row>
    <row r="489" spans="1:9" ht="14.25" x14ac:dyDescent="0.2">
      <c r="A489" s="13">
        <v>488</v>
      </c>
      <c r="B489" s="18" t="s">
        <v>1983</v>
      </c>
      <c r="C489" s="15" t="s">
        <v>1117</v>
      </c>
      <c r="D489" s="15" t="s">
        <v>4543</v>
      </c>
      <c r="E489" s="15" t="s">
        <v>36</v>
      </c>
      <c r="F489" s="15" t="s">
        <v>1983</v>
      </c>
      <c r="G489" s="13">
        <v>9</v>
      </c>
      <c r="H489" s="2" t="s">
        <v>4543</v>
      </c>
      <c r="I489" s="2" t="str">
        <f t="shared" si="8"/>
        <v>Grotta di Torre Cintola</v>
      </c>
    </row>
    <row r="490" spans="1:9" ht="14.25" x14ac:dyDescent="0.2">
      <c r="A490" s="13">
        <v>489</v>
      </c>
      <c r="B490" s="18" t="s">
        <v>1984</v>
      </c>
      <c r="C490" s="15" t="s">
        <v>1791</v>
      </c>
      <c r="D490" s="15" t="s">
        <v>4544</v>
      </c>
      <c r="E490" s="15" t="s">
        <v>36</v>
      </c>
      <c r="F490" s="15" t="s">
        <v>1983</v>
      </c>
      <c r="G490" s="13">
        <v>9</v>
      </c>
      <c r="H490" s="2" t="s">
        <v>4544</v>
      </c>
      <c r="I490" s="2" t="str">
        <f t="shared" si="8"/>
        <v>Grotta nella Cala di Torre Cintola</v>
      </c>
    </row>
    <row r="491" spans="1:9" ht="14.25" x14ac:dyDescent="0.2">
      <c r="A491" s="13">
        <v>490</v>
      </c>
      <c r="B491" s="18" t="s">
        <v>1985</v>
      </c>
      <c r="C491" s="15" t="s">
        <v>1124</v>
      </c>
      <c r="D491" s="15" t="s">
        <v>4545</v>
      </c>
      <c r="E491" s="15" t="s">
        <v>1986</v>
      </c>
      <c r="F491" s="15"/>
      <c r="G491" s="13">
        <v>6</v>
      </c>
      <c r="H491" s="2" t="s">
        <v>4545</v>
      </c>
      <c r="I491" s="2" t="str">
        <f t="shared" si="8"/>
        <v>Grotta Santa Maria delle Grotte</v>
      </c>
    </row>
    <row r="492" spans="1:9" ht="14.25" x14ac:dyDescent="0.2">
      <c r="A492" s="13">
        <v>491</v>
      </c>
      <c r="B492" s="18" t="s">
        <v>1218</v>
      </c>
      <c r="C492" s="15" t="s">
        <v>1382</v>
      </c>
      <c r="D492" s="15" t="s">
        <v>4546</v>
      </c>
      <c r="E492" s="15" t="s">
        <v>33</v>
      </c>
      <c r="F492" s="15" t="s">
        <v>1987</v>
      </c>
      <c r="G492" s="13">
        <v>6</v>
      </c>
      <c r="H492" s="2" t="s">
        <v>4546</v>
      </c>
      <c r="I492" s="2" t="str">
        <f t="shared" si="8"/>
        <v>Grotticella Sant’Angelo</v>
      </c>
    </row>
    <row r="493" spans="1:9" ht="14.25" x14ac:dyDescent="0.2">
      <c r="A493" s="13">
        <v>492</v>
      </c>
      <c r="B493" s="18" t="s">
        <v>1988</v>
      </c>
      <c r="C493" s="15" t="s">
        <v>1124</v>
      </c>
      <c r="D493" s="15" t="s">
        <v>4547</v>
      </c>
      <c r="E493" s="15" t="s">
        <v>1931</v>
      </c>
      <c r="F493" s="15" t="s">
        <v>1989</v>
      </c>
      <c r="G493" s="13">
        <v>6</v>
      </c>
      <c r="H493" s="2" t="s">
        <v>4547</v>
      </c>
      <c r="I493" s="2" t="str">
        <f t="shared" si="8"/>
        <v>Grotta Ovile del Parco della Signora</v>
      </c>
    </row>
    <row r="494" spans="1:9" ht="14.25" x14ac:dyDescent="0.2">
      <c r="A494" s="20">
        <v>493</v>
      </c>
      <c r="B494" s="18" t="s">
        <v>1990</v>
      </c>
      <c r="C494" s="15" t="s">
        <v>1129</v>
      </c>
      <c r="D494" s="15" t="s">
        <v>4548</v>
      </c>
      <c r="E494" s="15" t="s">
        <v>294</v>
      </c>
      <c r="F494" s="15" t="s">
        <v>1991</v>
      </c>
      <c r="G494" s="13">
        <v>1</v>
      </c>
      <c r="H494" s="2" t="s">
        <v>4548</v>
      </c>
      <c r="I494" s="2" t="str">
        <f t="shared" si="8"/>
        <v>Grotta della Masseria Lago Cupo</v>
      </c>
    </row>
    <row r="495" spans="1:9" ht="14.25" x14ac:dyDescent="0.2">
      <c r="A495" s="13">
        <v>494</v>
      </c>
      <c r="B495" s="18" t="s">
        <v>1992</v>
      </c>
      <c r="C495" s="15"/>
      <c r="D495" s="15" t="s">
        <v>6232</v>
      </c>
      <c r="E495" s="15" t="s">
        <v>1871</v>
      </c>
      <c r="F495" s="15" t="s">
        <v>1993</v>
      </c>
      <c r="G495" s="13">
        <v>12</v>
      </c>
      <c r="H495" s="2" t="s">
        <v>4549</v>
      </c>
      <c r="I495" s="2" t="str">
        <f>MID(H495,2,1000)</f>
        <v>La Gravscedda (grave di Quasano)</v>
      </c>
    </row>
    <row r="496" spans="1:9" ht="14.25" x14ac:dyDescent="0.2">
      <c r="A496" s="13">
        <v>495</v>
      </c>
      <c r="B496" s="18" t="s">
        <v>1994</v>
      </c>
      <c r="C496" s="15" t="s">
        <v>1285</v>
      </c>
      <c r="D496" s="15" t="s">
        <v>4550</v>
      </c>
      <c r="E496" s="15" t="s">
        <v>1118</v>
      </c>
      <c r="F496" s="15" t="s">
        <v>1995</v>
      </c>
      <c r="G496" s="13">
        <v>14</v>
      </c>
      <c r="H496" s="2" t="s">
        <v>4550</v>
      </c>
      <c r="I496" s="2" t="str">
        <f t="shared" si="8"/>
        <v>Grave della Masseria Bianco</v>
      </c>
    </row>
    <row r="497" spans="1:9" ht="14.25" x14ac:dyDescent="0.2">
      <c r="A497" s="13">
        <v>496</v>
      </c>
      <c r="B497" s="18" t="s">
        <v>1996</v>
      </c>
      <c r="C497" s="15" t="s">
        <v>1997</v>
      </c>
      <c r="D497" s="15" t="s">
        <v>4551</v>
      </c>
      <c r="E497" s="15" t="s">
        <v>1871</v>
      </c>
      <c r="F497" s="15" t="s">
        <v>1998</v>
      </c>
      <c r="G497" s="13">
        <v>12</v>
      </c>
      <c r="H497" s="2" t="s">
        <v>4551</v>
      </c>
      <c r="I497" s="2" t="str">
        <f t="shared" si="8"/>
        <v>Gravicella dell’ Acquedotto 1</v>
      </c>
    </row>
    <row r="498" spans="1:9" ht="14.25" x14ac:dyDescent="0.2">
      <c r="A498" s="13">
        <v>497</v>
      </c>
      <c r="B498" s="18" t="s">
        <v>1999</v>
      </c>
      <c r="C498" s="15" t="s">
        <v>1997</v>
      </c>
      <c r="D498" s="15" t="s">
        <v>4552</v>
      </c>
      <c r="E498" s="15" t="s">
        <v>1871</v>
      </c>
      <c r="F498" s="15" t="s">
        <v>1998</v>
      </c>
      <c r="G498" s="13">
        <v>12</v>
      </c>
      <c r="H498" s="2" t="s">
        <v>4552</v>
      </c>
      <c r="I498" s="2" t="str">
        <f t="shared" si="8"/>
        <v>Gravicella dell’ Acquedotto 2</v>
      </c>
    </row>
    <row r="499" spans="1:9" ht="14.25" x14ac:dyDescent="0.2">
      <c r="A499" s="13">
        <v>498</v>
      </c>
      <c r="B499" s="18" t="s">
        <v>2000</v>
      </c>
      <c r="C499" s="15" t="s">
        <v>1997</v>
      </c>
      <c r="D499" s="15" t="s">
        <v>4553</v>
      </c>
      <c r="E499" s="15" t="s">
        <v>1871</v>
      </c>
      <c r="F499" s="15" t="s">
        <v>1998</v>
      </c>
      <c r="G499" s="13">
        <v>12</v>
      </c>
      <c r="H499" s="2" t="s">
        <v>4553</v>
      </c>
      <c r="I499" s="2" t="str">
        <f t="shared" si="8"/>
        <v>Gravicella dell’ Acquedotto 3</v>
      </c>
    </row>
    <row r="500" spans="1:9" ht="14.25" x14ac:dyDescent="0.2">
      <c r="A500" s="13">
        <v>499</v>
      </c>
      <c r="B500" s="18" t="s">
        <v>2001</v>
      </c>
      <c r="C500" s="15" t="s">
        <v>1234</v>
      </c>
      <c r="D500" s="15" t="s">
        <v>4554</v>
      </c>
      <c r="E500" s="15" t="s">
        <v>1118</v>
      </c>
      <c r="F500" s="15" t="s">
        <v>2002</v>
      </c>
      <c r="G500" s="13">
        <v>14</v>
      </c>
      <c r="H500" s="2" t="s">
        <v>4554</v>
      </c>
      <c r="I500" s="2" t="str">
        <f t="shared" si="8"/>
        <v>Grotta del Fico</v>
      </c>
    </row>
    <row r="501" spans="1:9" ht="14.25" x14ac:dyDescent="0.2">
      <c r="A501" s="19">
        <v>500</v>
      </c>
      <c r="B501" s="18" t="s">
        <v>1679</v>
      </c>
      <c r="C501" s="15" t="s">
        <v>1124</v>
      </c>
      <c r="D501" s="15" t="s">
        <v>4555</v>
      </c>
      <c r="E501" s="15" t="s">
        <v>649</v>
      </c>
      <c r="F501" s="15" t="s">
        <v>2003</v>
      </c>
      <c r="G501" s="13">
        <v>2</v>
      </c>
      <c r="H501" s="2" t="s">
        <v>4555</v>
      </c>
      <c r="I501" s="2" t="str">
        <f t="shared" si="8"/>
        <v>Grotta Pozzatina</v>
      </c>
    </row>
    <row r="502" spans="1:9" ht="14.25" x14ac:dyDescent="0.2">
      <c r="A502" s="13">
        <v>501</v>
      </c>
      <c r="B502" s="18" t="s">
        <v>2004</v>
      </c>
      <c r="C502" s="15" t="s">
        <v>1628</v>
      </c>
      <c r="D502" s="15" t="s">
        <v>4556</v>
      </c>
      <c r="E502" s="15" t="s">
        <v>619</v>
      </c>
      <c r="F502" s="15"/>
      <c r="G502" s="13">
        <v>5</v>
      </c>
      <c r="H502" s="2" t="s">
        <v>4556</v>
      </c>
      <c r="I502" s="2" t="str">
        <f t="shared" si="8"/>
        <v>Grava di Avetrana (la Grava Grande)</v>
      </c>
    </row>
    <row r="503" spans="1:9" ht="14.25" x14ac:dyDescent="0.2">
      <c r="A503" s="13">
        <v>502</v>
      </c>
      <c r="B503" s="18" t="s">
        <v>2005</v>
      </c>
      <c r="C503" s="15" t="s">
        <v>1234</v>
      </c>
      <c r="D503" s="15" t="s">
        <v>4557</v>
      </c>
      <c r="E503" s="15" t="s">
        <v>623</v>
      </c>
      <c r="F503" s="15" t="s">
        <v>2005</v>
      </c>
      <c r="G503" s="13">
        <v>4</v>
      </c>
      <c r="H503" s="2" t="s">
        <v>4557</v>
      </c>
      <c r="I503" s="2" t="str">
        <f t="shared" si="8"/>
        <v>Grotta del Cuoco</v>
      </c>
    </row>
    <row r="504" spans="1:9" ht="14.25" x14ac:dyDescent="0.2">
      <c r="A504" s="20">
        <v>503</v>
      </c>
      <c r="B504" s="18" t="s">
        <v>2006</v>
      </c>
      <c r="C504" s="15" t="s">
        <v>1492</v>
      </c>
      <c r="D504" s="15" t="s">
        <v>4558</v>
      </c>
      <c r="E504" s="15" t="s">
        <v>623</v>
      </c>
      <c r="F504" s="15" t="s">
        <v>2007</v>
      </c>
      <c r="G504" s="13">
        <v>4</v>
      </c>
      <c r="H504" s="2" t="s">
        <v>4558</v>
      </c>
      <c r="I504" s="2" t="str">
        <f t="shared" si="8"/>
        <v>Voragine di Palmo</v>
      </c>
    </row>
    <row r="505" spans="1:9" ht="14.25" x14ac:dyDescent="0.2">
      <c r="A505" s="13">
        <v>504</v>
      </c>
      <c r="B505" s="18" t="s">
        <v>2008</v>
      </c>
      <c r="C505" s="15" t="s">
        <v>1611</v>
      </c>
      <c r="D505" s="15" t="s">
        <v>4559</v>
      </c>
      <c r="E505" s="15" t="s">
        <v>906</v>
      </c>
      <c r="F505" s="15" t="s">
        <v>2009</v>
      </c>
      <c r="G505" s="13">
        <v>16</v>
      </c>
      <c r="H505" s="2" t="s">
        <v>4559</v>
      </c>
      <c r="I505" s="2" t="str">
        <f t="shared" si="8"/>
        <v>Grava Palombaro</v>
      </c>
    </row>
    <row r="506" spans="1:9" ht="14.25" x14ac:dyDescent="0.2">
      <c r="A506" s="13">
        <v>505</v>
      </c>
      <c r="B506" s="18" t="s">
        <v>2010</v>
      </c>
      <c r="C506" s="15" t="s">
        <v>1117</v>
      </c>
      <c r="D506" s="15" t="s">
        <v>4560</v>
      </c>
      <c r="E506" s="15" t="s">
        <v>226</v>
      </c>
      <c r="F506" s="15" t="s">
        <v>2011</v>
      </c>
      <c r="G506" s="13">
        <v>5</v>
      </c>
      <c r="H506" s="2" t="s">
        <v>4560</v>
      </c>
      <c r="I506" s="2" t="str">
        <f t="shared" si="8"/>
        <v>Grotta di Castiglione</v>
      </c>
    </row>
    <row r="507" spans="1:9" ht="14.25" x14ac:dyDescent="0.2">
      <c r="A507" s="13">
        <v>506</v>
      </c>
      <c r="B507" s="18" t="s">
        <v>2012</v>
      </c>
      <c r="C507" s="15" t="s">
        <v>1117</v>
      </c>
      <c r="D507" s="15" t="s">
        <v>4561</v>
      </c>
      <c r="E507" s="15" t="s">
        <v>226</v>
      </c>
      <c r="F507" s="15" t="s">
        <v>2013</v>
      </c>
      <c r="G507" s="13">
        <v>5</v>
      </c>
      <c r="H507" s="2" t="s">
        <v>4561</v>
      </c>
      <c r="I507" s="2" t="str">
        <f t="shared" si="8"/>
        <v>Grotta di Porto Cesario</v>
      </c>
    </row>
    <row r="508" spans="1:9" ht="14.25" x14ac:dyDescent="0.2">
      <c r="A508" s="13">
        <v>507</v>
      </c>
      <c r="B508" s="18" t="s">
        <v>2014</v>
      </c>
      <c r="C508" s="15" t="s">
        <v>1117</v>
      </c>
      <c r="D508" s="15" t="s">
        <v>4562</v>
      </c>
      <c r="E508" s="15" t="s">
        <v>226</v>
      </c>
      <c r="F508" s="15" t="s">
        <v>2014</v>
      </c>
      <c r="G508" s="13">
        <v>5</v>
      </c>
      <c r="H508" s="2" t="s">
        <v>4562</v>
      </c>
      <c r="I508" s="2" t="str">
        <f t="shared" si="8"/>
        <v>Grotta di Santo Isidoro</v>
      </c>
    </row>
    <row r="509" spans="1:9" ht="14.25" x14ac:dyDescent="0.2">
      <c r="A509" s="13">
        <v>508</v>
      </c>
      <c r="B509" s="18" t="s">
        <v>2015</v>
      </c>
      <c r="C509" s="15" t="s">
        <v>1124</v>
      </c>
      <c r="D509" s="15" t="s">
        <v>4563</v>
      </c>
      <c r="E509" s="15" t="s">
        <v>226</v>
      </c>
      <c r="F509" s="15" t="s">
        <v>2016</v>
      </c>
      <c r="G509" s="13">
        <v>5</v>
      </c>
      <c r="H509" s="2" t="s">
        <v>4563</v>
      </c>
      <c r="I509" s="2" t="str">
        <f t="shared" si="8"/>
        <v>Grotta U’ Luzzu</v>
      </c>
    </row>
    <row r="510" spans="1:9" ht="14.25" x14ac:dyDescent="0.2">
      <c r="A510" s="13">
        <v>509</v>
      </c>
      <c r="B510" s="18" t="s">
        <v>2017</v>
      </c>
      <c r="C510" s="15" t="s">
        <v>1117</v>
      </c>
      <c r="D510" s="15" t="s">
        <v>4564</v>
      </c>
      <c r="E510" s="15" t="s">
        <v>226</v>
      </c>
      <c r="F510" s="15" t="s">
        <v>2018</v>
      </c>
      <c r="G510" s="13">
        <v>5</v>
      </c>
      <c r="H510" s="2" t="s">
        <v>4564</v>
      </c>
      <c r="I510" s="2" t="str">
        <f t="shared" si="8"/>
        <v>Grotta di Santa Caterina</v>
      </c>
    </row>
    <row r="511" spans="1:9" ht="14.25" x14ac:dyDescent="0.2">
      <c r="A511" s="13">
        <v>510</v>
      </c>
      <c r="B511" s="18" t="s">
        <v>2019</v>
      </c>
      <c r="C511" s="15" t="s">
        <v>1124</v>
      </c>
      <c r="D511" s="15" t="s">
        <v>4565</v>
      </c>
      <c r="E511" s="15" t="s">
        <v>2020</v>
      </c>
      <c r="F511" s="15" t="s">
        <v>2019</v>
      </c>
      <c r="G511" s="13">
        <v>5</v>
      </c>
      <c r="H511" s="2" t="s">
        <v>4565</v>
      </c>
      <c r="I511" s="2" t="str">
        <f t="shared" si="8"/>
        <v>Grotta San Mauro</v>
      </c>
    </row>
    <row r="512" spans="1:9" ht="14.25" x14ac:dyDescent="0.2">
      <c r="A512" s="13">
        <v>511</v>
      </c>
      <c r="B512" s="18" t="s">
        <v>2021</v>
      </c>
      <c r="C512" s="15" t="s">
        <v>1234</v>
      </c>
      <c r="D512" s="15" t="s">
        <v>4566</v>
      </c>
      <c r="E512" s="15" t="s">
        <v>226</v>
      </c>
      <c r="F512" s="15"/>
      <c r="G512" s="13">
        <v>5</v>
      </c>
      <c r="H512" s="2" t="s">
        <v>4566</v>
      </c>
      <c r="I512" s="2" t="str">
        <f t="shared" si="8"/>
        <v>Grotta del Fico (Grotta dei Briganti)</v>
      </c>
    </row>
    <row r="513" spans="1:9" ht="14.25" x14ac:dyDescent="0.2">
      <c r="A513" s="13">
        <v>512</v>
      </c>
      <c r="B513" s="18" t="s">
        <v>2022</v>
      </c>
      <c r="C513" s="15" t="s">
        <v>1117</v>
      </c>
      <c r="D513" s="15" t="s">
        <v>4567</v>
      </c>
      <c r="E513" s="15" t="s">
        <v>1089</v>
      </c>
      <c r="F513" s="15" t="s">
        <v>2022</v>
      </c>
      <c r="G513" s="13">
        <v>16</v>
      </c>
      <c r="H513" s="2" t="s">
        <v>4567</v>
      </c>
      <c r="I513" s="2" t="str">
        <f t="shared" si="8"/>
        <v>Grotta di Torre Suda</v>
      </c>
    </row>
    <row r="514" spans="1:9" ht="14.25" x14ac:dyDescent="0.2">
      <c r="A514" s="13">
        <v>513</v>
      </c>
      <c r="B514" s="18" t="s">
        <v>2023</v>
      </c>
      <c r="C514" s="15" t="s">
        <v>1129</v>
      </c>
      <c r="D514" s="15" t="s">
        <v>4568</v>
      </c>
      <c r="E514" s="15" t="s">
        <v>259</v>
      </c>
      <c r="F514" s="15" t="s">
        <v>2024</v>
      </c>
      <c r="G514" s="13">
        <v>16</v>
      </c>
      <c r="H514" s="2" t="s">
        <v>4568</v>
      </c>
      <c r="I514" s="2" t="str">
        <f t="shared" si="8"/>
        <v xml:space="preserve">Grotta della Madonna </v>
      </c>
    </row>
    <row r="515" spans="1:9" ht="14.25" x14ac:dyDescent="0.2">
      <c r="A515" s="13">
        <v>514</v>
      </c>
      <c r="B515" s="18" t="s">
        <v>2025</v>
      </c>
      <c r="C515" s="15" t="s">
        <v>2026</v>
      </c>
      <c r="D515" s="15" t="s">
        <v>4569</v>
      </c>
      <c r="E515" s="15" t="s">
        <v>2027</v>
      </c>
      <c r="F515" s="15" t="s">
        <v>2028</v>
      </c>
      <c r="G515" s="13">
        <v>22</v>
      </c>
      <c r="H515" s="2" t="s">
        <v>4569</v>
      </c>
      <c r="I515" s="2" t="str">
        <f t="shared" si="8"/>
        <v>Grava della Madonna di Gallano (il Cupone)</v>
      </c>
    </row>
    <row r="516" spans="1:9" ht="14.25" x14ac:dyDescent="0.2">
      <c r="A516" s="13">
        <v>515</v>
      </c>
      <c r="B516" s="18" t="s">
        <v>2029</v>
      </c>
      <c r="C516" s="15" t="s">
        <v>1117</v>
      </c>
      <c r="D516" s="15" t="s">
        <v>4570</v>
      </c>
      <c r="E516" s="15" t="s">
        <v>840</v>
      </c>
      <c r="F516" s="15" t="s">
        <v>2029</v>
      </c>
      <c r="G516" s="13">
        <v>19</v>
      </c>
      <c r="H516" s="2" t="s">
        <v>4570</v>
      </c>
      <c r="I516" s="2" t="str">
        <f t="shared" si="8"/>
        <v>Grotta di Facciasquata</v>
      </c>
    </row>
    <row r="517" spans="1:9" ht="14.25" x14ac:dyDescent="0.2">
      <c r="A517" s="13">
        <v>516</v>
      </c>
      <c r="B517" s="18" t="s">
        <v>2030</v>
      </c>
      <c r="C517" s="15" t="s">
        <v>1161</v>
      </c>
      <c r="D517" s="15" t="s">
        <v>4571</v>
      </c>
      <c r="E517" s="15" t="s">
        <v>577</v>
      </c>
      <c r="F517" s="15" t="s">
        <v>2031</v>
      </c>
      <c r="G517" s="13">
        <v>10</v>
      </c>
      <c r="H517" s="2" t="s">
        <v>4571</v>
      </c>
      <c r="I517" s="2" t="str">
        <f t="shared" si="8"/>
        <v>Grave di Lizzano (Grave della Mass. Specchia Vecchia)</v>
      </c>
    </row>
    <row r="518" spans="1:9" ht="14.25" x14ac:dyDescent="0.2">
      <c r="A518" s="13">
        <v>517</v>
      </c>
      <c r="B518" s="18" t="s">
        <v>2032</v>
      </c>
      <c r="C518" s="15" t="s">
        <v>1117</v>
      </c>
      <c r="D518" s="15" t="s">
        <v>4572</v>
      </c>
      <c r="E518" s="15" t="s">
        <v>577</v>
      </c>
      <c r="F518" s="15" t="s">
        <v>2031</v>
      </c>
      <c r="G518" s="13">
        <v>10</v>
      </c>
      <c r="H518" s="2" t="s">
        <v>4572</v>
      </c>
      <c r="I518" s="2" t="str">
        <f t="shared" si="8"/>
        <v>Grotta di Lizzano (Grotta della Mass. Specchia Vecchia)</v>
      </c>
    </row>
    <row r="519" spans="1:9" ht="14.25" x14ac:dyDescent="0.2">
      <c r="A519" s="13">
        <v>518</v>
      </c>
      <c r="B519" s="18" t="s">
        <v>2033</v>
      </c>
      <c r="C519" s="15" t="s">
        <v>1234</v>
      </c>
      <c r="D519" s="15" t="s">
        <v>4573</v>
      </c>
      <c r="E519" s="15" t="s">
        <v>226</v>
      </c>
      <c r="F519" s="15" t="s">
        <v>2034</v>
      </c>
      <c r="G519" s="13">
        <v>5</v>
      </c>
      <c r="H519" s="2" t="s">
        <v>4573</v>
      </c>
      <c r="I519" s="2" t="str">
        <f t="shared" si="8"/>
        <v>Grotta del Capelvenere</v>
      </c>
    </row>
    <row r="520" spans="1:9" ht="14.25" x14ac:dyDescent="0.2">
      <c r="A520" s="13">
        <v>519</v>
      </c>
      <c r="B520" s="18" t="s">
        <v>2035</v>
      </c>
      <c r="C520" s="15" t="s">
        <v>1124</v>
      </c>
      <c r="D520" s="15" t="s">
        <v>4574</v>
      </c>
      <c r="E520" s="15" t="s">
        <v>226</v>
      </c>
      <c r="F520" s="15" t="s">
        <v>2016</v>
      </c>
      <c r="G520" s="13">
        <v>5</v>
      </c>
      <c r="H520" s="2" t="s">
        <v>4574</v>
      </c>
      <c r="I520" s="2" t="str">
        <f t="shared" si="8"/>
        <v>Grotta Carlo Cosma</v>
      </c>
    </row>
    <row r="521" spans="1:9" ht="14.25" x14ac:dyDescent="0.2">
      <c r="A521" s="13">
        <v>520</v>
      </c>
      <c r="B521" s="18" t="s">
        <v>2036</v>
      </c>
      <c r="C521" s="15" t="s">
        <v>1234</v>
      </c>
      <c r="D521" s="15" t="s">
        <v>4575</v>
      </c>
      <c r="E521" s="15" t="s">
        <v>226</v>
      </c>
      <c r="F521" s="15" t="s">
        <v>2016</v>
      </c>
      <c r="G521" s="13">
        <v>5</v>
      </c>
      <c r="H521" s="2" t="s">
        <v>4575</v>
      </c>
      <c r="I521" s="2" t="str">
        <f t="shared" si="8"/>
        <v>Grotta del Cavallo (Grotta delle Giumente)</v>
      </c>
    </row>
    <row r="522" spans="1:9" ht="14.25" x14ac:dyDescent="0.2">
      <c r="A522" s="13">
        <v>521</v>
      </c>
      <c r="B522" s="18" t="s">
        <v>2037</v>
      </c>
      <c r="C522" s="15" t="s">
        <v>1739</v>
      </c>
      <c r="D522" s="15" t="s">
        <v>4576</v>
      </c>
      <c r="E522" s="15" t="s">
        <v>1337</v>
      </c>
      <c r="F522" s="15" t="s">
        <v>2016</v>
      </c>
      <c r="G522" s="13">
        <v>22</v>
      </c>
      <c r="H522" s="2" t="s">
        <v>4576</v>
      </c>
      <c r="I522" s="2" t="str">
        <f t="shared" si="8"/>
        <v>Grave  La Ora</v>
      </c>
    </row>
    <row r="523" spans="1:9" ht="14.25" x14ac:dyDescent="0.2">
      <c r="A523" s="13">
        <v>522</v>
      </c>
      <c r="B523" s="18" t="s">
        <v>2038</v>
      </c>
      <c r="C523" s="15" t="s">
        <v>1117</v>
      </c>
      <c r="D523" s="15" t="s">
        <v>4577</v>
      </c>
      <c r="E523" s="15" t="s">
        <v>831</v>
      </c>
      <c r="F523" s="15" t="s">
        <v>2038</v>
      </c>
      <c r="G523" s="13">
        <v>19</v>
      </c>
      <c r="H523" s="2" t="s">
        <v>4577</v>
      </c>
      <c r="I523" s="2" t="str">
        <f t="shared" si="8"/>
        <v>Grotta di Monte Vicoli</v>
      </c>
    </row>
    <row r="524" spans="1:9" ht="14.25" x14ac:dyDescent="0.2">
      <c r="A524" s="13">
        <v>523</v>
      </c>
      <c r="B524" s="18" t="s">
        <v>2039</v>
      </c>
      <c r="C524" s="15" t="s">
        <v>1161</v>
      </c>
      <c r="D524" s="15" t="s">
        <v>4578</v>
      </c>
      <c r="E524" s="15" t="s">
        <v>831</v>
      </c>
      <c r="F524" s="15" t="s">
        <v>2038</v>
      </c>
      <c r="G524" s="13">
        <v>10</v>
      </c>
      <c r="H524" s="2" t="s">
        <v>4578</v>
      </c>
      <c r="I524" s="2" t="str">
        <f t="shared" si="8"/>
        <v>Grave di Zizze</v>
      </c>
    </row>
    <row r="525" spans="1:9" ht="14.25" x14ac:dyDescent="0.2">
      <c r="A525" s="13">
        <v>524</v>
      </c>
      <c r="B525" s="18" t="s">
        <v>2040</v>
      </c>
      <c r="C525" s="15" t="s">
        <v>1217</v>
      </c>
      <c r="D525" s="15" t="s">
        <v>4579</v>
      </c>
      <c r="E525" s="15" t="s">
        <v>623</v>
      </c>
      <c r="F525" s="15" t="s">
        <v>2041</v>
      </c>
      <c r="G525" s="13">
        <v>19</v>
      </c>
      <c r="H525" s="2" t="s">
        <v>4579</v>
      </c>
      <c r="I525" s="2" t="str">
        <f t="shared" si="8"/>
        <v>Grotta preistorica di Monte Fellone</v>
      </c>
    </row>
    <row r="526" spans="1:9" ht="14.25" x14ac:dyDescent="0.2">
      <c r="A526" s="13">
        <v>525</v>
      </c>
      <c r="B526" s="18" t="s">
        <v>2042</v>
      </c>
      <c r="C526" s="15" t="s">
        <v>1124</v>
      </c>
      <c r="D526" s="15" t="s">
        <v>4580</v>
      </c>
      <c r="E526" s="15" t="s">
        <v>214</v>
      </c>
      <c r="F526" s="15" t="s">
        <v>2043</v>
      </c>
      <c r="G526" s="13">
        <v>22</v>
      </c>
      <c r="H526" s="2" t="s">
        <v>4580</v>
      </c>
      <c r="I526" s="2" t="str">
        <f t="shared" si="8"/>
        <v>Grotta Cipolliane</v>
      </c>
    </row>
    <row r="527" spans="1:9" ht="14.25" x14ac:dyDescent="0.2">
      <c r="A527" s="13">
        <v>526</v>
      </c>
      <c r="B527" s="18" t="s">
        <v>1187</v>
      </c>
      <c r="C527" s="15" t="s">
        <v>1117</v>
      </c>
      <c r="D527" s="15" t="s">
        <v>4115</v>
      </c>
      <c r="E527" s="15" t="s">
        <v>831</v>
      </c>
      <c r="F527" s="15" t="s">
        <v>1187</v>
      </c>
      <c r="G527" s="13">
        <v>19</v>
      </c>
      <c r="H527" s="2" t="s">
        <v>4115</v>
      </c>
      <c r="I527" s="2" t="str">
        <f t="shared" si="8"/>
        <v>Grotta di San Michele</v>
      </c>
    </row>
    <row r="528" spans="1:9" ht="14.25" x14ac:dyDescent="0.2">
      <c r="A528" s="13">
        <v>527</v>
      </c>
      <c r="B528" s="18" t="s">
        <v>2044</v>
      </c>
      <c r="C528" s="15" t="s">
        <v>1129</v>
      </c>
      <c r="D528" s="15" t="s">
        <v>4581</v>
      </c>
      <c r="E528" s="15" t="s">
        <v>831</v>
      </c>
      <c r="F528" s="15" t="s">
        <v>2045</v>
      </c>
      <c r="G528" s="13">
        <v>19</v>
      </c>
      <c r="H528" s="2" t="s">
        <v>4581</v>
      </c>
      <c r="I528" s="2" t="str">
        <f t="shared" si="8"/>
        <v>Grotta della Madonna della Grotta</v>
      </c>
    </row>
    <row r="529" spans="1:9" ht="14.25" x14ac:dyDescent="0.2">
      <c r="A529" s="13">
        <v>528</v>
      </c>
      <c r="B529" s="18" t="s">
        <v>2046</v>
      </c>
      <c r="C529" s="15" t="s">
        <v>1264</v>
      </c>
      <c r="D529" s="15" t="s">
        <v>4582</v>
      </c>
      <c r="E529" s="15" t="s">
        <v>831</v>
      </c>
      <c r="F529" s="15" t="s">
        <v>2047</v>
      </c>
      <c r="G529" s="13">
        <v>19</v>
      </c>
      <c r="H529" s="2" t="s">
        <v>4582</v>
      </c>
      <c r="I529" s="2" t="str">
        <f t="shared" si="8"/>
        <v>Grotta dell’ Abbondanza 1</v>
      </c>
    </row>
    <row r="530" spans="1:9" ht="14.25" x14ac:dyDescent="0.2">
      <c r="A530" s="13">
        <v>529</v>
      </c>
      <c r="B530" s="18" t="s">
        <v>2048</v>
      </c>
      <c r="C530" s="15" t="s">
        <v>1264</v>
      </c>
      <c r="D530" s="15" t="s">
        <v>4583</v>
      </c>
      <c r="E530" s="15" t="s">
        <v>831</v>
      </c>
      <c r="F530" s="15" t="s">
        <v>2047</v>
      </c>
      <c r="G530" s="13">
        <v>19</v>
      </c>
      <c r="H530" s="2" t="s">
        <v>4583</v>
      </c>
      <c r="I530" s="2" t="str">
        <f t="shared" si="8"/>
        <v>Grotta dell’ Abbondanza 2</v>
      </c>
    </row>
    <row r="531" spans="1:9" ht="14.25" x14ac:dyDescent="0.2">
      <c r="A531" s="13">
        <v>530</v>
      </c>
      <c r="B531" s="18" t="s">
        <v>2049</v>
      </c>
      <c r="C531" s="15" t="s">
        <v>1264</v>
      </c>
      <c r="D531" s="15" t="s">
        <v>4584</v>
      </c>
      <c r="E531" s="15" t="s">
        <v>619</v>
      </c>
      <c r="F531" s="15"/>
      <c r="G531" s="13">
        <v>5</v>
      </c>
      <c r="H531" s="2" t="s">
        <v>4584</v>
      </c>
      <c r="I531" s="2" t="str">
        <f t="shared" si="8"/>
        <v>Grotta dell’ Erba</v>
      </c>
    </row>
    <row r="532" spans="1:9" ht="14.25" x14ac:dyDescent="0.2">
      <c r="A532" s="13">
        <v>531</v>
      </c>
      <c r="B532" s="18" t="s">
        <v>1218</v>
      </c>
      <c r="C532" s="15" t="s">
        <v>1571</v>
      </c>
      <c r="D532" s="15" t="s">
        <v>4585</v>
      </c>
      <c r="E532" s="15" t="s">
        <v>286</v>
      </c>
      <c r="F532" s="15" t="s">
        <v>2050</v>
      </c>
      <c r="G532" s="13">
        <v>22</v>
      </c>
      <c r="H532" s="2" t="s">
        <v>4585</v>
      </c>
      <c r="I532" s="2" t="str">
        <f t="shared" si="8"/>
        <v>Caverna Sant’Angelo</v>
      </c>
    </row>
    <row r="533" spans="1:9" ht="14.25" x14ac:dyDescent="0.2">
      <c r="A533" s="13">
        <v>532</v>
      </c>
      <c r="B533" s="18" t="s">
        <v>2051</v>
      </c>
      <c r="C533" s="15" t="s">
        <v>1124</v>
      </c>
      <c r="D533" s="15" t="s">
        <v>4586</v>
      </c>
      <c r="E533" s="15" t="s">
        <v>1056</v>
      </c>
      <c r="F533" s="15" t="s">
        <v>2052</v>
      </c>
      <c r="G533" s="13">
        <v>22</v>
      </c>
      <c r="H533" s="2" t="s">
        <v>4586</v>
      </c>
      <c r="I533" s="2" t="str">
        <f t="shared" si="8"/>
        <v>Grotta Torre dell’Orso</v>
      </c>
    </row>
    <row r="534" spans="1:9" ht="14.25" x14ac:dyDescent="0.2">
      <c r="A534" s="13">
        <v>533</v>
      </c>
      <c r="B534" s="18" t="s">
        <v>2053</v>
      </c>
      <c r="C534" s="15" t="s">
        <v>1124</v>
      </c>
      <c r="D534" s="15" t="s">
        <v>4587</v>
      </c>
      <c r="E534" s="15" t="s">
        <v>259</v>
      </c>
      <c r="F534" s="15" t="s">
        <v>2054</v>
      </c>
      <c r="G534" s="13">
        <v>22</v>
      </c>
      <c r="H534" s="2" t="s">
        <v>4587</v>
      </c>
      <c r="I534" s="2" t="str">
        <f t="shared" si="8"/>
        <v>Grotta Santa Maria della Grotta</v>
      </c>
    </row>
    <row r="535" spans="1:9" ht="14.25" x14ac:dyDescent="0.2">
      <c r="A535" s="13">
        <v>534</v>
      </c>
      <c r="B535" s="18" t="s">
        <v>2055</v>
      </c>
      <c r="C535" s="15" t="s">
        <v>1117</v>
      </c>
      <c r="D535" s="15" t="s">
        <v>4588</v>
      </c>
      <c r="E535" s="15" t="s">
        <v>623</v>
      </c>
      <c r="F535" s="15" t="s">
        <v>2056</v>
      </c>
      <c r="G535" s="13">
        <v>4</v>
      </c>
      <c r="H535" s="2" t="s">
        <v>4588</v>
      </c>
      <c r="I535" s="2" t="str">
        <f t="shared" si="8"/>
        <v>Grotta di Foggianuova</v>
      </c>
    </row>
    <row r="536" spans="1:9" ht="14.25" x14ac:dyDescent="0.2">
      <c r="A536" s="13">
        <v>535</v>
      </c>
      <c r="B536" s="18" t="s">
        <v>1768</v>
      </c>
      <c r="C536" s="15" t="s">
        <v>2057</v>
      </c>
      <c r="D536" s="15" t="s">
        <v>4589</v>
      </c>
      <c r="E536" s="15" t="s">
        <v>623</v>
      </c>
      <c r="F536" s="15" t="s">
        <v>2058</v>
      </c>
      <c r="G536" s="13">
        <v>4</v>
      </c>
      <c r="H536" s="2" t="s">
        <v>4589</v>
      </c>
      <c r="I536" s="2" t="str">
        <f t="shared" si="8"/>
        <v>Pozzo del Cane</v>
      </c>
    </row>
    <row r="537" spans="1:9" ht="14.25" x14ac:dyDescent="0.2">
      <c r="A537" s="13">
        <v>536</v>
      </c>
      <c r="B537" s="18" t="s">
        <v>2059</v>
      </c>
      <c r="C537" s="15" t="s">
        <v>1117</v>
      </c>
      <c r="D537" s="15" t="s">
        <v>4590</v>
      </c>
      <c r="E537" s="15" t="s">
        <v>623</v>
      </c>
      <c r="F537" s="15" t="s">
        <v>2060</v>
      </c>
      <c r="G537" s="13">
        <v>7</v>
      </c>
      <c r="H537" s="2" t="s">
        <v>4590</v>
      </c>
      <c r="I537" s="2" t="str">
        <f t="shared" ref="I537:I600" si="9">H537</f>
        <v>Grotta di Papa Ciro (Grotta del Duca)</v>
      </c>
    </row>
    <row r="538" spans="1:9" ht="14.25" x14ac:dyDescent="0.2">
      <c r="A538" s="13">
        <v>537</v>
      </c>
      <c r="B538" s="18" t="s">
        <v>2061</v>
      </c>
      <c r="C538" s="15" t="s">
        <v>1129</v>
      </c>
      <c r="D538" s="15" t="s">
        <v>4591</v>
      </c>
      <c r="E538" s="15" t="s">
        <v>623</v>
      </c>
      <c r="F538" s="15" t="s">
        <v>2062</v>
      </c>
      <c r="G538" s="13">
        <v>10</v>
      </c>
      <c r="H538" s="2" t="s">
        <v>4591</v>
      </c>
      <c r="I538" s="2" t="str">
        <f t="shared" si="9"/>
        <v>Grotta della Statale (grotta Orimini)</v>
      </c>
    </row>
    <row r="539" spans="1:9" ht="14.25" x14ac:dyDescent="0.2">
      <c r="A539" s="13">
        <v>538</v>
      </c>
      <c r="B539" s="18" t="s">
        <v>2063</v>
      </c>
      <c r="C539" s="15" t="s">
        <v>1117</v>
      </c>
      <c r="D539" s="15" t="s">
        <v>4592</v>
      </c>
      <c r="E539" s="15" t="s">
        <v>416</v>
      </c>
      <c r="F539" s="15" t="s">
        <v>2063</v>
      </c>
      <c r="G539" s="13">
        <v>13</v>
      </c>
      <c r="H539" s="2" t="s">
        <v>4592</v>
      </c>
      <c r="I539" s="2" t="str">
        <f t="shared" si="9"/>
        <v>Grotta di Monte Pizzuto</v>
      </c>
    </row>
    <row r="540" spans="1:9" ht="14.25" x14ac:dyDescent="0.2">
      <c r="A540" s="13">
        <v>539</v>
      </c>
      <c r="B540" s="18" t="s">
        <v>2064</v>
      </c>
      <c r="C540" s="15" t="s">
        <v>1124</v>
      </c>
      <c r="D540" s="15" t="s">
        <v>4593</v>
      </c>
      <c r="E540" s="15" t="s">
        <v>829</v>
      </c>
      <c r="F540" s="15" t="s">
        <v>2064</v>
      </c>
      <c r="G540" s="13">
        <v>16</v>
      </c>
      <c r="H540" s="2" t="s">
        <v>4593</v>
      </c>
      <c r="I540" s="2" t="str">
        <f t="shared" si="9"/>
        <v>Grotta San Giusto</v>
      </c>
    </row>
    <row r="541" spans="1:9" ht="14.25" x14ac:dyDescent="0.2">
      <c r="A541" s="13">
        <v>540</v>
      </c>
      <c r="B541" s="18" t="s">
        <v>2065</v>
      </c>
      <c r="C541" s="15" t="s">
        <v>1124</v>
      </c>
      <c r="D541" s="15" t="s">
        <v>4594</v>
      </c>
      <c r="E541" s="15" t="s">
        <v>831</v>
      </c>
      <c r="F541" s="15" t="s">
        <v>2066</v>
      </c>
      <c r="G541" s="13">
        <v>19</v>
      </c>
      <c r="H541" s="2" t="s">
        <v>4594</v>
      </c>
      <c r="I541" s="2" t="str">
        <f t="shared" si="9"/>
        <v>Grotta Masseria Iazzo (Wanda)</v>
      </c>
    </row>
    <row r="542" spans="1:9" ht="14.25" x14ac:dyDescent="0.2">
      <c r="A542" s="13">
        <v>541</v>
      </c>
      <c r="B542" s="18" t="s">
        <v>2067</v>
      </c>
      <c r="C542" s="15" t="s">
        <v>1124</v>
      </c>
      <c r="D542" s="15" t="s">
        <v>4595</v>
      </c>
      <c r="E542" s="15" t="s">
        <v>36</v>
      </c>
      <c r="F542" s="15" t="s">
        <v>2067</v>
      </c>
      <c r="G542" s="13">
        <v>9</v>
      </c>
      <c r="H542" s="2" t="s">
        <v>4595</v>
      </c>
      <c r="I542" s="2" t="str">
        <f t="shared" si="9"/>
        <v>Grotta Tagliamento</v>
      </c>
    </row>
    <row r="543" spans="1:9" ht="14.25" x14ac:dyDescent="0.2">
      <c r="A543" s="13">
        <v>542</v>
      </c>
      <c r="B543" s="18" t="s">
        <v>2068</v>
      </c>
      <c r="C543" s="15" t="s">
        <v>1124</v>
      </c>
      <c r="D543" s="15" t="s">
        <v>4596</v>
      </c>
      <c r="E543" s="15" t="s">
        <v>36</v>
      </c>
      <c r="F543" s="15" t="s">
        <v>1724</v>
      </c>
      <c r="G543" s="13">
        <v>9</v>
      </c>
      <c r="H543" s="2" t="s">
        <v>4596</v>
      </c>
      <c r="I543" s="2" t="str">
        <f t="shared" si="9"/>
        <v>Grotta Tre Buchi</v>
      </c>
    </row>
    <row r="544" spans="1:9" ht="14.25" x14ac:dyDescent="0.2">
      <c r="A544" s="13">
        <v>543</v>
      </c>
      <c r="B544" s="18" t="s">
        <v>2068</v>
      </c>
      <c r="C544" s="15" t="s">
        <v>2069</v>
      </c>
      <c r="D544" s="15" t="s">
        <v>4597</v>
      </c>
      <c r="E544" s="15" t="s">
        <v>36</v>
      </c>
      <c r="F544" s="15" t="s">
        <v>1724</v>
      </c>
      <c r="G544" s="13">
        <v>9</v>
      </c>
      <c r="H544" s="2" t="s">
        <v>4597</v>
      </c>
      <c r="I544" s="2" t="str">
        <f t="shared" si="9"/>
        <v>Caverna piccola Tre Buchi</v>
      </c>
    </row>
    <row r="545" spans="1:9" ht="14.25" x14ac:dyDescent="0.2">
      <c r="A545" s="20">
        <v>544</v>
      </c>
      <c r="B545" s="18" t="s">
        <v>2070</v>
      </c>
      <c r="C545" s="15" t="s">
        <v>1746</v>
      </c>
      <c r="D545" s="15" t="s">
        <v>4598</v>
      </c>
      <c r="E545" s="15" t="s">
        <v>36</v>
      </c>
      <c r="F545" s="15" t="s">
        <v>2071</v>
      </c>
      <c r="G545" s="13">
        <v>9</v>
      </c>
      <c r="H545" s="2" t="s">
        <v>4598</v>
      </c>
      <c r="I545" s="2" t="str">
        <f t="shared" si="9"/>
        <v>Grave del Convento</v>
      </c>
    </row>
    <row r="546" spans="1:9" ht="14.25" x14ac:dyDescent="0.2">
      <c r="A546" s="13">
        <v>545</v>
      </c>
      <c r="B546" s="18" t="s">
        <v>2072</v>
      </c>
      <c r="C546" s="15" t="s">
        <v>2073</v>
      </c>
      <c r="D546" s="15" t="s">
        <v>4599</v>
      </c>
      <c r="E546" s="15" t="s">
        <v>36</v>
      </c>
      <c r="F546" s="15" t="s">
        <v>2074</v>
      </c>
      <c r="G546" s="13">
        <v>9</v>
      </c>
      <c r="H546" s="2" t="s">
        <v>4599</v>
      </c>
      <c r="I546" s="2" t="str">
        <f t="shared" si="9"/>
        <v xml:space="preserve">Cunicolo del Fico </v>
      </c>
    </row>
    <row r="547" spans="1:9" ht="14.25" x14ac:dyDescent="0.2">
      <c r="A547" s="13">
        <v>546</v>
      </c>
      <c r="B547" s="18" t="s">
        <v>2075</v>
      </c>
      <c r="C547" s="15" t="s">
        <v>1124</v>
      </c>
      <c r="D547" s="15" t="s">
        <v>4600</v>
      </c>
      <c r="E547" s="15" t="s">
        <v>36</v>
      </c>
      <c r="F547" s="15" t="s">
        <v>2074</v>
      </c>
      <c r="G547" s="13">
        <v>9</v>
      </c>
      <c r="H547" s="2" t="s">
        <v>4600</v>
      </c>
      <c r="I547" s="2" t="str">
        <f t="shared" si="9"/>
        <v>Grotta Due Camini</v>
      </c>
    </row>
    <row r="548" spans="1:9" ht="14.25" x14ac:dyDescent="0.2">
      <c r="A548" s="13">
        <v>547</v>
      </c>
      <c r="B548" s="18" t="s">
        <v>2076</v>
      </c>
      <c r="C548" s="15" t="s">
        <v>1124</v>
      </c>
      <c r="D548" s="15" t="s">
        <v>4601</v>
      </c>
      <c r="E548" s="15" t="s">
        <v>36</v>
      </c>
      <c r="F548" s="15" t="s">
        <v>2077</v>
      </c>
      <c r="G548" s="13">
        <v>9</v>
      </c>
      <c r="H548" s="2" t="s">
        <v>4601</v>
      </c>
      <c r="I548" s="2" t="str">
        <f t="shared" si="9"/>
        <v>Grotta San Francesco</v>
      </c>
    </row>
    <row r="549" spans="1:9" ht="14.25" x14ac:dyDescent="0.2">
      <c r="A549" s="13">
        <v>548</v>
      </c>
      <c r="B549" s="18" t="s">
        <v>2078</v>
      </c>
      <c r="C549" s="15" t="s">
        <v>1124</v>
      </c>
      <c r="D549" s="15" t="s">
        <v>4602</v>
      </c>
      <c r="E549" s="15" t="s">
        <v>36</v>
      </c>
      <c r="F549" s="15" t="s">
        <v>2077</v>
      </c>
      <c r="G549" s="13">
        <v>9</v>
      </c>
      <c r="H549" s="2" t="s">
        <v>4602</v>
      </c>
      <c r="I549" s="2" t="str">
        <f t="shared" si="9"/>
        <v>Grotta Tre Ingressi</v>
      </c>
    </row>
    <row r="550" spans="1:9" ht="14.25" x14ac:dyDescent="0.2">
      <c r="A550" s="13">
        <v>549</v>
      </c>
      <c r="B550" s="18" t="s">
        <v>2079</v>
      </c>
      <c r="C550" s="15" t="s">
        <v>1129</v>
      </c>
      <c r="D550" s="15" t="s">
        <v>4603</v>
      </c>
      <c r="E550" s="15" t="s">
        <v>36</v>
      </c>
      <c r="F550" s="15" t="s">
        <v>2079</v>
      </c>
      <c r="G550" s="13">
        <v>9</v>
      </c>
      <c r="H550" s="2" t="s">
        <v>4603</v>
      </c>
      <c r="I550" s="2" t="str">
        <f t="shared" si="9"/>
        <v>Grotta della Spiaggetta</v>
      </c>
    </row>
    <row r="551" spans="1:9" ht="14.25" x14ac:dyDescent="0.2">
      <c r="A551" s="13">
        <v>550</v>
      </c>
      <c r="B551" s="18" t="s">
        <v>2080</v>
      </c>
      <c r="C551" s="15" t="s">
        <v>1124</v>
      </c>
      <c r="D551" s="15" t="s">
        <v>4604</v>
      </c>
      <c r="E551" s="15" t="s">
        <v>383</v>
      </c>
      <c r="F551" s="15"/>
      <c r="G551" s="13">
        <v>10</v>
      </c>
      <c r="H551" s="2" t="s">
        <v>4604</v>
      </c>
      <c r="I551" s="2" t="str">
        <f t="shared" si="9"/>
        <v>Grotta La Donna</v>
      </c>
    </row>
    <row r="552" spans="1:9" ht="14.25" x14ac:dyDescent="0.2">
      <c r="A552" s="13">
        <v>551</v>
      </c>
      <c r="B552" s="18" t="s">
        <v>1218</v>
      </c>
      <c r="C552" s="15" t="s">
        <v>1124</v>
      </c>
      <c r="D552" s="15" t="s">
        <v>4605</v>
      </c>
      <c r="E552" s="15" t="s">
        <v>1736</v>
      </c>
      <c r="F552" s="15" t="s">
        <v>1218</v>
      </c>
      <c r="G552" s="13">
        <v>10</v>
      </c>
      <c r="H552" s="2" t="s">
        <v>4605</v>
      </c>
      <c r="I552" s="2" t="str">
        <f t="shared" si="9"/>
        <v>Grotta Sant’Angelo</v>
      </c>
    </row>
    <row r="553" spans="1:9" ht="14.25" x14ac:dyDescent="0.2">
      <c r="A553" s="13">
        <v>552</v>
      </c>
      <c r="B553" s="18" t="s">
        <v>2081</v>
      </c>
      <c r="C553" s="15" t="s">
        <v>1135</v>
      </c>
      <c r="D553" s="15" t="s">
        <v>4606</v>
      </c>
      <c r="E553" s="15" t="s">
        <v>1118</v>
      </c>
      <c r="F553" s="15" t="s">
        <v>2082</v>
      </c>
      <c r="G553" s="13">
        <v>14</v>
      </c>
      <c r="H553" s="2" t="s">
        <v>4606</v>
      </c>
      <c r="I553" s="2" t="str">
        <f t="shared" si="9"/>
        <v xml:space="preserve">Grotta della  Masseria la Grotta </v>
      </c>
    </row>
    <row r="554" spans="1:9" ht="14.25" x14ac:dyDescent="0.2">
      <c r="A554" s="13">
        <v>553</v>
      </c>
      <c r="B554" s="18" t="s">
        <v>2083</v>
      </c>
      <c r="C554" s="15" t="s">
        <v>1234</v>
      </c>
      <c r="D554" s="15" t="s">
        <v>4607</v>
      </c>
      <c r="E554" s="15" t="s">
        <v>1118</v>
      </c>
      <c r="F554" s="15" t="s">
        <v>2084</v>
      </c>
      <c r="G554" s="13">
        <v>14</v>
      </c>
      <c r="H554" s="2" t="s">
        <v>4607</v>
      </c>
      <c r="I554" s="2" t="str">
        <f t="shared" si="9"/>
        <v>Grotta del Ciliegio Selvatico</v>
      </c>
    </row>
    <row r="555" spans="1:9" ht="14.25" x14ac:dyDescent="0.2">
      <c r="A555" s="20">
        <v>554</v>
      </c>
      <c r="B555" s="18" t="s">
        <v>2085</v>
      </c>
      <c r="C555" s="15" t="s">
        <v>6273</v>
      </c>
      <c r="D555" s="15" t="s">
        <v>6274</v>
      </c>
      <c r="E555" s="15" t="s">
        <v>1136</v>
      </c>
      <c r="F555" s="15" t="s">
        <v>2086</v>
      </c>
      <c r="G555" s="13">
        <v>3</v>
      </c>
      <c r="H555" s="2" t="s">
        <v>6274</v>
      </c>
      <c r="I555" s="2" t="str">
        <f t="shared" si="9"/>
        <v>Grotta presso lo Stabilimento Trebotti</v>
      </c>
    </row>
    <row r="556" spans="1:9" ht="14.25" x14ac:dyDescent="0.2">
      <c r="A556" s="13">
        <v>555</v>
      </c>
      <c r="B556" s="18" t="s">
        <v>2087</v>
      </c>
      <c r="C556" s="15" t="s">
        <v>1124</v>
      </c>
      <c r="D556" s="15" t="s">
        <v>4608</v>
      </c>
      <c r="E556" s="15" t="s">
        <v>73</v>
      </c>
      <c r="F556" s="15" t="s">
        <v>2087</v>
      </c>
      <c r="G556" s="13">
        <v>22</v>
      </c>
      <c r="H556" s="2" t="s">
        <v>4608</v>
      </c>
      <c r="I556" s="2" t="str">
        <f t="shared" si="9"/>
        <v>Grotta Valentini</v>
      </c>
    </row>
    <row r="557" spans="1:9" ht="14.25" x14ac:dyDescent="0.2">
      <c r="A557" s="13">
        <v>556</v>
      </c>
      <c r="B557" s="18" t="s">
        <v>2088</v>
      </c>
      <c r="C557" s="15" t="s">
        <v>1124</v>
      </c>
      <c r="D557" s="15" t="s">
        <v>4609</v>
      </c>
      <c r="E557" s="15" t="s">
        <v>73</v>
      </c>
      <c r="F557" s="15" t="s">
        <v>2089</v>
      </c>
      <c r="G557" s="13">
        <v>22</v>
      </c>
      <c r="H557" s="2" t="s">
        <v>4609</v>
      </c>
      <c r="I557" s="2" t="str">
        <f t="shared" si="9"/>
        <v>Grotta Le Macchie 1</v>
      </c>
    </row>
    <row r="558" spans="1:9" ht="14.25" x14ac:dyDescent="0.2">
      <c r="A558" s="13">
        <v>557</v>
      </c>
      <c r="B558" s="18" t="s">
        <v>2090</v>
      </c>
      <c r="C558" s="15" t="s">
        <v>1124</v>
      </c>
      <c r="D558" s="15" t="s">
        <v>4610</v>
      </c>
      <c r="E558" s="15" t="s">
        <v>73</v>
      </c>
      <c r="F558" s="15" t="s">
        <v>2089</v>
      </c>
      <c r="G558" s="13">
        <v>22</v>
      </c>
      <c r="H558" s="2" t="s">
        <v>4610</v>
      </c>
      <c r="I558" s="2" t="str">
        <f t="shared" si="9"/>
        <v>Grotta Le Macchie 2</v>
      </c>
    </row>
    <row r="559" spans="1:9" ht="14.25" x14ac:dyDescent="0.2">
      <c r="A559" s="13">
        <v>558</v>
      </c>
      <c r="B559" s="18" t="s">
        <v>2091</v>
      </c>
      <c r="C559" s="15" t="s">
        <v>1124</v>
      </c>
      <c r="D559" s="15" t="s">
        <v>4611</v>
      </c>
      <c r="E559" s="15" t="s">
        <v>73</v>
      </c>
      <c r="F559" s="15" t="s">
        <v>2089</v>
      </c>
      <c r="G559" s="13">
        <v>22</v>
      </c>
      <c r="H559" s="2" t="s">
        <v>4611</v>
      </c>
      <c r="I559" s="2" t="str">
        <f t="shared" si="9"/>
        <v>Grotta Le Macchie 3</v>
      </c>
    </row>
    <row r="560" spans="1:9" ht="14.25" x14ac:dyDescent="0.2">
      <c r="A560" s="13">
        <v>559</v>
      </c>
      <c r="B560" s="18" t="s">
        <v>2092</v>
      </c>
      <c r="C560" s="15" t="s">
        <v>1382</v>
      </c>
      <c r="D560" s="15" t="s">
        <v>4612</v>
      </c>
      <c r="E560" s="15" t="s">
        <v>73</v>
      </c>
      <c r="F560" s="15" t="s">
        <v>2089</v>
      </c>
      <c r="G560" s="13">
        <v>22</v>
      </c>
      <c r="H560" s="2" t="s">
        <v>4612</v>
      </c>
      <c r="I560" s="2" t="str">
        <f t="shared" si="9"/>
        <v>Grotticella Le Macchie</v>
      </c>
    </row>
    <row r="561" spans="1:9" ht="14.25" x14ac:dyDescent="0.2">
      <c r="A561" s="13">
        <v>560</v>
      </c>
      <c r="B561" s="18" t="s">
        <v>2093</v>
      </c>
      <c r="C561" s="15" t="s">
        <v>1234</v>
      </c>
      <c r="D561" s="15" t="s">
        <v>4613</v>
      </c>
      <c r="E561" s="15" t="s">
        <v>73</v>
      </c>
      <c r="F561" s="15" t="s">
        <v>2094</v>
      </c>
      <c r="G561" s="13">
        <v>22</v>
      </c>
      <c r="H561" s="2" t="s">
        <v>4613</v>
      </c>
      <c r="I561" s="2" t="str">
        <f t="shared" si="9"/>
        <v>Grotta del Muretto</v>
      </c>
    </row>
    <row r="562" spans="1:9" ht="14.25" x14ac:dyDescent="0.2">
      <c r="A562" s="13">
        <v>561</v>
      </c>
      <c r="B562" s="18" t="s">
        <v>2095</v>
      </c>
      <c r="C562" s="15" t="s">
        <v>1117</v>
      </c>
      <c r="D562" s="15" t="s">
        <v>4614</v>
      </c>
      <c r="E562" s="15" t="s">
        <v>73</v>
      </c>
      <c r="F562" s="15" t="s">
        <v>2095</v>
      </c>
      <c r="G562" s="13">
        <v>22</v>
      </c>
      <c r="H562" s="2" t="s">
        <v>4614</v>
      </c>
      <c r="I562" s="2" t="str">
        <f t="shared" si="9"/>
        <v>Grotta di Cala San Giovanni</v>
      </c>
    </row>
    <row r="563" spans="1:9" ht="14.25" x14ac:dyDescent="0.2">
      <c r="A563" s="13">
        <v>562</v>
      </c>
      <c r="B563" s="18" t="s">
        <v>2096</v>
      </c>
      <c r="C563" s="15" t="s">
        <v>1117</v>
      </c>
      <c r="D563" s="15" t="s">
        <v>4615</v>
      </c>
      <c r="E563" s="15" t="s">
        <v>1185</v>
      </c>
      <c r="F563" s="15" t="s">
        <v>2097</v>
      </c>
      <c r="G563" s="13">
        <v>12</v>
      </c>
      <c r="H563" s="2" t="s">
        <v>4615</v>
      </c>
      <c r="I563" s="2" t="str">
        <f t="shared" si="9"/>
        <v>Grotta di Scizza 1</v>
      </c>
    </row>
    <row r="564" spans="1:9" ht="14.25" x14ac:dyDescent="0.2">
      <c r="A564" s="13">
        <v>563</v>
      </c>
      <c r="B564" s="18" t="s">
        <v>2098</v>
      </c>
      <c r="C564" s="15" t="s">
        <v>1117</v>
      </c>
      <c r="D564" s="15" t="s">
        <v>4616</v>
      </c>
      <c r="E564" s="15" t="s">
        <v>1185</v>
      </c>
      <c r="F564" s="15" t="s">
        <v>2097</v>
      </c>
      <c r="G564" s="13">
        <v>12</v>
      </c>
      <c r="H564" s="2" t="s">
        <v>4616</v>
      </c>
      <c r="I564" s="2" t="str">
        <f t="shared" si="9"/>
        <v>Grotta di Scizza 2</v>
      </c>
    </row>
    <row r="565" spans="1:9" ht="14.25" x14ac:dyDescent="0.2">
      <c r="A565" s="13">
        <v>564</v>
      </c>
      <c r="B565" s="18" t="s">
        <v>2099</v>
      </c>
      <c r="C565" s="15" t="s">
        <v>1117</v>
      </c>
      <c r="D565" s="15" t="s">
        <v>4617</v>
      </c>
      <c r="E565" s="15" t="s">
        <v>1185</v>
      </c>
      <c r="F565" s="15" t="s">
        <v>2097</v>
      </c>
      <c r="G565" s="13">
        <v>12</v>
      </c>
      <c r="H565" s="2" t="s">
        <v>4617</v>
      </c>
      <c r="I565" s="2" t="str">
        <f t="shared" si="9"/>
        <v>Grotta di Scizza 3</v>
      </c>
    </row>
    <row r="566" spans="1:9" ht="14.25" x14ac:dyDescent="0.2">
      <c r="A566" s="13">
        <v>565</v>
      </c>
      <c r="B566" s="18" t="s">
        <v>2100</v>
      </c>
      <c r="C566" s="15" t="s">
        <v>1117</v>
      </c>
      <c r="D566" s="15" t="s">
        <v>4618</v>
      </c>
      <c r="E566" s="15" t="s">
        <v>1185</v>
      </c>
      <c r="F566" s="15" t="s">
        <v>2101</v>
      </c>
      <c r="G566" s="13">
        <v>12</v>
      </c>
      <c r="H566" s="2" t="s">
        <v>4618</v>
      </c>
      <c r="I566" s="2" t="str">
        <f t="shared" si="9"/>
        <v>Grotta di Punta Penna 1</v>
      </c>
    </row>
    <row r="567" spans="1:9" ht="14.25" x14ac:dyDescent="0.2">
      <c r="A567" s="13">
        <v>566</v>
      </c>
      <c r="B567" s="18" t="s">
        <v>2102</v>
      </c>
      <c r="C567" s="15" t="s">
        <v>1117</v>
      </c>
      <c r="D567" s="15" t="s">
        <v>4619</v>
      </c>
      <c r="E567" s="15" t="s">
        <v>1185</v>
      </c>
      <c r="F567" s="15" t="s">
        <v>2101</v>
      </c>
      <c r="G567" s="13">
        <v>12</v>
      </c>
      <c r="H567" s="2" t="s">
        <v>4619</v>
      </c>
      <c r="I567" s="2" t="str">
        <f t="shared" si="9"/>
        <v>Grotta di Punta Penna 2</v>
      </c>
    </row>
    <row r="568" spans="1:9" ht="14.25" x14ac:dyDescent="0.2">
      <c r="A568" s="13">
        <v>567</v>
      </c>
      <c r="B568" s="18" t="s">
        <v>2103</v>
      </c>
      <c r="C568" s="15" t="s">
        <v>1117</v>
      </c>
      <c r="D568" s="15" t="s">
        <v>4620</v>
      </c>
      <c r="E568" s="15" t="s">
        <v>1185</v>
      </c>
      <c r="F568" s="15" t="s">
        <v>2103</v>
      </c>
      <c r="G568" s="13">
        <v>12</v>
      </c>
      <c r="H568" s="2" t="s">
        <v>4620</v>
      </c>
      <c r="I568" s="2" t="str">
        <f t="shared" si="9"/>
        <v>Grotta di Fontanaviva</v>
      </c>
    </row>
    <row r="569" spans="1:9" ht="14.25" x14ac:dyDescent="0.2">
      <c r="A569" s="13">
        <v>568</v>
      </c>
      <c r="B569" s="18" t="s">
        <v>2104</v>
      </c>
      <c r="C569" s="15" t="s">
        <v>1124</v>
      </c>
      <c r="D569" s="15" t="s">
        <v>4621</v>
      </c>
      <c r="E569" s="15" t="s">
        <v>36</v>
      </c>
      <c r="F569" s="15" t="s">
        <v>2105</v>
      </c>
      <c r="G569" s="13">
        <v>9</v>
      </c>
      <c r="H569" s="2" t="s">
        <v>4621</v>
      </c>
      <c r="I569" s="2" t="str">
        <f t="shared" si="9"/>
        <v>Grotta La Doganiera (la Duanèra)</v>
      </c>
    </row>
    <row r="570" spans="1:9" ht="14.25" x14ac:dyDescent="0.2">
      <c r="A570" s="13">
        <v>569</v>
      </c>
      <c r="B570" s="18" t="s">
        <v>2106</v>
      </c>
      <c r="C570" s="15" t="s">
        <v>1129</v>
      </c>
      <c r="D570" s="15" t="s">
        <v>4622</v>
      </c>
      <c r="E570" s="15" t="s">
        <v>36</v>
      </c>
      <c r="F570" s="15" t="s">
        <v>2107</v>
      </c>
      <c r="G570" s="13">
        <v>14</v>
      </c>
      <c r="H570" s="2" t="s">
        <v>4622</v>
      </c>
      <c r="I570" s="2" t="str">
        <f t="shared" si="9"/>
        <v>Grotta della Masseria Farnarano Grande</v>
      </c>
    </row>
    <row r="571" spans="1:9" ht="14.25" x14ac:dyDescent="0.2">
      <c r="A571" s="13">
        <v>570</v>
      </c>
      <c r="B571" s="18" t="s">
        <v>2108</v>
      </c>
      <c r="C571" s="15" t="s">
        <v>2109</v>
      </c>
      <c r="D571" s="15" t="s">
        <v>4623</v>
      </c>
      <c r="E571" s="15" t="s">
        <v>1203</v>
      </c>
      <c r="F571" s="15" t="s">
        <v>1900</v>
      </c>
      <c r="G571" s="13">
        <v>12</v>
      </c>
      <c r="H571" s="2" t="s">
        <v>4623</v>
      </c>
      <c r="I571" s="2" t="str">
        <f t="shared" si="9"/>
        <v>Grotticella di Compare Girolamo</v>
      </c>
    </row>
    <row r="572" spans="1:9" ht="14.25" x14ac:dyDescent="0.2">
      <c r="A572" s="13">
        <v>571</v>
      </c>
      <c r="B572" s="18" t="s">
        <v>2110</v>
      </c>
      <c r="C572" s="15" t="s">
        <v>1129</v>
      </c>
      <c r="D572" s="15" t="s">
        <v>4624</v>
      </c>
      <c r="E572" s="15" t="s">
        <v>1203</v>
      </c>
      <c r="F572" s="15" t="s">
        <v>1900</v>
      </c>
      <c r="G572" s="13">
        <v>12</v>
      </c>
      <c r="H572" s="2" t="s">
        <v>4624</v>
      </c>
      <c r="I572" s="2" t="str">
        <f t="shared" si="9"/>
        <v>Grotta della Volpe</v>
      </c>
    </row>
    <row r="573" spans="1:9" ht="14.25" x14ac:dyDescent="0.2">
      <c r="A573" s="13">
        <v>572</v>
      </c>
      <c r="B573" s="18" t="s">
        <v>2111</v>
      </c>
      <c r="C573" s="15" t="s">
        <v>1234</v>
      </c>
      <c r="D573" s="15" t="s">
        <v>4625</v>
      </c>
      <c r="E573" s="15" t="s">
        <v>1203</v>
      </c>
      <c r="F573" s="15" t="s">
        <v>1900</v>
      </c>
      <c r="G573" s="13">
        <v>12</v>
      </c>
      <c r="H573" s="2" t="s">
        <v>4625</v>
      </c>
      <c r="I573" s="2" t="str">
        <f t="shared" si="9"/>
        <v>Grotta del Polpo</v>
      </c>
    </row>
    <row r="574" spans="1:9" ht="14.25" x14ac:dyDescent="0.2">
      <c r="A574" s="13">
        <v>573</v>
      </c>
      <c r="B574" s="18" t="s">
        <v>2112</v>
      </c>
      <c r="C574" s="15" t="s">
        <v>1129</v>
      </c>
      <c r="D574" s="15" t="s">
        <v>4626</v>
      </c>
      <c r="E574" s="15" t="s">
        <v>1203</v>
      </c>
      <c r="F574" s="15"/>
      <c r="G574" s="13">
        <v>12</v>
      </c>
      <c r="H574" s="2" t="s">
        <v>4626</v>
      </c>
      <c r="I574" s="2" t="str">
        <f t="shared" si="9"/>
        <v>Grotta della Spina</v>
      </c>
    </row>
    <row r="575" spans="1:9" ht="14.25" x14ac:dyDescent="0.2">
      <c r="A575" s="13">
        <v>574</v>
      </c>
      <c r="B575" s="18" t="s">
        <v>2113</v>
      </c>
      <c r="C575" s="15" t="s">
        <v>1264</v>
      </c>
      <c r="D575" s="15" t="s">
        <v>4627</v>
      </c>
      <c r="E575" s="15" t="s">
        <v>1118</v>
      </c>
      <c r="F575" s="15" t="s">
        <v>2084</v>
      </c>
      <c r="G575" s="13">
        <v>14</v>
      </c>
      <c r="H575" s="2" t="s">
        <v>4627</v>
      </c>
      <c r="I575" s="2" t="str">
        <f t="shared" si="9"/>
        <v>Grotta dell’ Uomo Morto (Grotta del Ciliegio Selvatico 2)</v>
      </c>
    </row>
    <row r="576" spans="1:9" ht="14.25" x14ac:dyDescent="0.2">
      <c r="A576" s="13">
        <v>575</v>
      </c>
      <c r="B576" s="18" t="s">
        <v>1235</v>
      </c>
      <c r="C576" s="15" t="s">
        <v>1117</v>
      </c>
      <c r="D576" s="15" t="s">
        <v>4628</v>
      </c>
      <c r="E576" s="15" t="s">
        <v>73</v>
      </c>
      <c r="F576" s="15" t="s">
        <v>1235</v>
      </c>
      <c r="G576" s="13">
        <v>22</v>
      </c>
      <c r="H576" s="2" t="s">
        <v>4628</v>
      </c>
      <c r="I576" s="2" t="str">
        <f t="shared" si="9"/>
        <v>Grotta di Torre Ripagnola</v>
      </c>
    </row>
    <row r="577" spans="1:9" ht="14.25" x14ac:dyDescent="0.2">
      <c r="A577" s="13">
        <v>576</v>
      </c>
      <c r="B577" s="18" t="s">
        <v>2114</v>
      </c>
      <c r="C577" s="15" t="s">
        <v>1124</v>
      </c>
      <c r="D577" s="15" t="s">
        <v>4629</v>
      </c>
      <c r="E577" s="15" t="s">
        <v>79</v>
      </c>
      <c r="F577" s="15" t="s">
        <v>2017</v>
      </c>
      <c r="G577" s="13">
        <v>6</v>
      </c>
      <c r="H577" s="2" t="s">
        <v>4629</v>
      </c>
      <c r="I577" s="2" t="str">
        <f t="shared" si="9"/>
        <v>Grotta De Stasi</v>
      </c>
    </row>
    <row r="578" spans="1:9" ht="14.25" x14ac:dyDescent="0.2">
      <c r="A578" s="13">
        <v>577</v>
      </c>
      <c r="B578" s="18" t="s">
        <v>2115</v>
      </c>
      <c r="C578" s="15" t="s">
        <v>1124</v>
      </c>
      <c r="D578" s="15" t="s">
        <v>4630</v>
      </c>
      <c r="E578" s="15" t="s">
        <v>73</v>
      </c>
      <c r="F578" s="15"/>
      <c r="G578" s="13">
        <v>22</v>
      </c>
      <c r="H578" s="2" t="s">
        <v>4630</v>
      </c>
      <c r="I578" s="2" t="str">
        <f t="shared" si="9"/>
        <v>Grotta Corrente dei Giunchi</v>
      </c>
    </row>
    <row r="579" spans="1:9" ht="14.25" x14ac:dyDescent="0.2">
      <c r="A579" s="13">
        <v>578</v>
      </c>
      <c r="B579" s="18" t="s">
        <v>2116</v>
      </c>
      <c r="C579" s="15" t="s">
        <v>1161</v>
      </c>
      <c r="D579" s="15" t="s">
        <v>4631</v>
      </c>
      <c r="E579" s="15" t="s">
        <v>623</v>
      </c>
      <c r="F579" s="15" t="s">
        <v>2116</v>
      </c>
      <c r="G579" s="13">
        <v>4</v>
      </c>
      <c r="H579" s="2" t="s">
        <v>4631</v>
      </c>
      <c r="I579" s="2" t="str">
        <f t="shared" si="9"/>
        <v>Grave di Monte Pelosello</v>
      </c>
    </row>
    <row r="580" spans="1:9" ht="14.25" x14ac:dyDescent="0.2">
      <c r="A580" s="13">
        <v>579</v>
      </c>
      <c r="B580" s="18" t="s">
        <v>2117</v>
      </c>
      <c r="C580" s="15" t="s">
        <v>1234</v>
      </c>
      <c r="D580" s="15" t="s">
        <v>4632</v>
      </c>
      <c r="E580" s="15" t="s">
        <v>717</v>
      </c>
      <c r="F580" s="15" t="s">
        <v>2118</v>
      </c>
      <c r="G580" s="13">
        <v>14</v>
      </c>
      <c r="H580" s="2" t="s">
        <v>4632</v>
      </c>
      <c r="I580" s="2" t="str">
        <f t="shared" si="9"/>
        <v xml:space="preserve">Grotta del Garagnone </v>
      </c>
    </row>
    <row r="581" spans="1:9" ht="14.25" x14ac:dyDescent="0.2">
      <c r="A581" s="13">
        <v>580</v>
      </c>
      <c r="B581" s="18" t="s">
        <v>2119</v>
      </c>
      <c r="C581" s="15" t="s">
        <v>1124</v>
      </c>
      <c r="D581" s="15" t="s">
        <v>4633</v>
      </c>
      <c r="E581" s="15" t="s">
        <v>717</v>
      </c>
      <c r="F581" s="15" t="s">
        <v>2118</v>
      </c>
      <c r="G581" s="13">
        <v>14</v>
      </c>
      <c r="H581" s="2" t="s">
        <v>4633</v>
      </c>
      <c r="I581" s="2" t="str">
        <f t="shared" si="9"/>
        <v>Grotta Masseria del Garagnone 1</v>
      </c>
    </row>
    <row r="582" spans="1:9" ht="14.25" x14ac:dyDescent="0.2">
      <c r="A582" s="13">
        <v>581</v>
      </c>
      <c r="B582" s="18" t="s">
        <v>2120</v>
      </c>
      <c r="C582" s="15" t="s">
        <v>1124</v>
      </c>
      <c r="D582" s="15" t="s">
        <v>4634</v>
      </c>
      <c r="E582" s="15" t="s">
        <v>717</v>
      </c>
      <c r="F582" s="15" t="s">
        <v>2118</v>
      </c>
      <c r="G582" s="13">
        <v>14</v>
      </c>
      <c r="H582" s="2" t="s">
        <v>4634</v>
      </c>
      <c r="I582" s="2" t="str">
        <f t="shared" si="9"/>
        <v>Grotta Masseria del Garagnone 2</v>
      </c>
    </row>
    <row r="583" spans="1:9" ht="14.25" x14ac:dyDescent="0.2">
      <c r="A583" s="13">
        <v>582</v>
      </c>
      <c r="B583" s="18" t="s">
        <v>2121</v>
      </c>
      <c r="C583" s="15" t="s">
        <v>1124</v>
      </c>
      <c r="D583" s="15" t="s">
        <v>4635</v>
      </c>
      <c r="E583" s="15" t="s">
        <v>717</v>
      </c>
      <c r="F583" s="15" t="s">
        <v>2118</v>
      </c>
      <c r="G583" s="13">
        <v>14</v>
      </c>
      <c r="H583" s="2" t="s">
        <v>4635</v>
      </c>
      <c r="I583" s="2" t="str">
        <f t="shared" si="9"/>
        <v>Grotta Masseria del Garagnone 3</v>
      </c>
    </row>
    <row r="584" spans="1:9" ht="14.25" x14ac:dyDescent="0.2">
      <c r="A584" s="13">
        <v>583</v>
      </c>
      <c r="B584" s="18" t="s">
        <v>2122</v>
      </c>
      <c r="C584" s="15" t="s">
        <v>1195</v>
      </c>
      <c r="D584" s="15" t="s">
        <v>4636</v>
      </c>
      <c r="E584" s="15" t="s">
        <v>717</v>
      </c>
      <c r="F584" s="15" t="s">
        <v>2118</v>
      </c>
      <c r="G584" s="13">
        <v>14</v>
      </c>
      <c r="H584" s="2" t="s">
        <v>4636</v>
      </c>
      <c r="I584" s="2" t="str">
        <f t="shared" si="9"/>
        <v>Grotta  Masseria del Garagnone 4</v>
      </c>
    </row>
    <row r="585" spans="1:9" ht="14.25" x14ac:dyDescent="0.2">
      <c r="A585" s="13">
        <v>584</v>
      </c>
      <c r="B585" s="18" t="s">
        <v>2123</v>
      </c>
      <c r="C585" s="15" t="s">
        <v>1382</v>
      </c>
      <c r="D585" s="15" t="s">
        <v>4637</v>
      </c>
      <c r="E585" s="15" t="s">
        <v>717</v>
      </c>
      <c r="F585" s="15" t="s">
        <v>2118</v>
      </c>
      <c r="G585" s="13">
        <v>14</v>
      </c>
      <c r="H585" s="2" t="s">
        <v>4637</v>
      </c>
      <c r="I585" s="2" t="str">
        <f t="shared" si="9"/>
        <v>Grotticella Castello di Garagnone</v>
      </c>
    </row>
    <row r="586" spans="1:9" ht="14.25" x14ac:dyDescent="0.2">
      <c r="A586" s="13">
        <v>585</v>
      </c>
      <c r="B586" s="18" t="s">
        <v>2124</v>
      </c>
      <c r="C586" s="15" t="s">
        <v>1124</v>
      </c>
      <c r="D586" s="15" t="s">
        <v>4638</v>
      </c>
      <c r="E586" s="15" t="s">
        <v>73</v>
      </c>
      <c r="F586" s="15" t="s">
        <v>2125</v>
      </c>
      <c r="G586" s="13">
        <v>14</v>
      </c>
      <c r="H586" s="2" t="s">
        <v>4638</v>
      </c>
      <c r="I586" s="2" t="str">
        <f t="shared" si="9"/>
        <v>Grotta Mena dello Sciopero (Giobane)</v>
      </c>
    </row>
    <row r="587" spans="1:9" ht="14.25" x14ac:dyDescent="0.2">
      <c r="A587" s="13">
        <v>586</v>
      </c>
      <c r="B587" s="18" t="s">
        <v>2126</v>
      </c>
      <c r="C587" s="15" t="s">
        <v>2127</v>
      </c>
      <c r="D587" s="15" t="s">
        <v>4639</v>
      </c>
      <c r="E587" s="15" t="s">
        <v>79</v>
      </c>
      <c r="F587" s="15" t="s">
        <v>2128</v>
      </c>
      <c r="G587" s="13">
        <v>6</v>
      </c>
      <c r="H587" s="2" t="s">
        <v>4639</v>
      </c>
      <c r="I587" s="2" t="str">
        <f t="shared" si="9"/>
        <v>Grotticella della Masseria Ruggiero</v>
      </c>
    </row>
    <row r="588" spans="1:9" ht="14.25" x14ac:dyDescent="0.2">
      <c r="A588" s="13">
        <v>587</v>
      </c>
      <c r="B588" s="18" t="s">
        <v>2126</v>
      </c>
      <c r="C588" s="15" t="s">
        <v>1129</v>
      </c>
      <c r="D588" s="15" t="s">
        <v>4640</v>
      </c>
      <c r="E588" s="15" t="s">
        <v>79</v>
      </c>
      <c r="F588" s="15" t="s">
        <v>2128</v>
      </c>
      <c r="G588" s="13">
        <v>6</v>
      </c>
      <c r="H588" s="2" t="s">
        <v>4640</v>
      </c>
      <c r="I588" s="2" t="str">
        <f t="shared" si="9"/>
        <v>Grotta della Masseria Ruggiero</v>
      </c>
    </row>
    <row r="589" spans="1:9" ht="14.25" x14ac:dyDescent="0.2">
      <c r="A589" s="13">
        <v>588</v>
      </c>
      <c r="B589" s="18" t="s">
        <v>2129</v>
      </c>
      <c r="C589" s="15" t="s">
        <v>1124</v>
      </c>
      <c r="D589" s="15" t="s">
        <v>4641</v>
      </c>
      <c r="E589" s="15" t="s">
        <v>623</v>
      </c>
      <c r="F589" s="15" t="s">
        <v>2130</v>
      </c>
      <c r="G589" s="13">
        <v>4</v>
      </c>
      <c r="H589" s="2" t="s">
        <v>4641</v>
      </c>
      <c r="I589" s="2" t="str">
        <f t="shared" si="9"/>
        <v>Grotta Trentacani (dello Jazzo) (del Guano)</v>
      </c>
    </row>
    <row r="590" spans="1:9" ht="14.25" x14ac:dyDescent="0.2">
      <c r="A590" s="13">
        <v>589</v>
      </c>
      <c r="B590" s="18" t="s">
        <v>2131</v>
      </c>
      <c r="C590" s="15" t="s">
        <v>1124</v>
      </c>
      <c r="D590" s="15" t="s">
        <v>4642</v>
      </c>
      <c r="E590" s="15" t="s">
        <v>777</v>
      </c>
      <c r="F590" s="15" t="s">
        <v>1975</v>
      </c>
      <c r="G590" s="13">
        <v>3</v>
      </c>
      <c r="H590" s="2" t="s">
        <v>4642</v>
      </c>
      <c r="I590" s="2" t="str">
        <f t="shared" si="9"/>
        <v>Grotta Tramonte (Foggia dell’Albero)</v>
      </c>
    </row>
    <row r="591" spans="1:9" ht="14.25" x14ac:dyDescent="0.2">
      <c r="A591" s="13">
        <v>590</v>
      </c>
      <c r="B591" s="18" t="s">
        <v>2132</v>
      </c>
      <c r="C591" s="15" t="s">
        <v>1234</v>
      </c>
      <c r="D591" s="15" t="s">
        <v>4643</v>
      </c>
      <c r="E591" s="15" t="s">
        <v>1222</v>
      </c>
      <c r="F591" s="15" t="s">
        <v>2010</v>
      </c>
      <c r="G591" s="13">
        <v>3</v>
      </c>
      <c r="H591" s="2" t="s">
        <v>4643</v>
      </c>
      <c r="I591" s="2" t="str">
        <f t="shared" si="9"/>
        <v>Grotta del Tesoro</v>
      </c>
    </row>
    <row r="592" spans="1:9" ht="14.25" x14ac:dyDescent="0.2">
      <c r="A592" s="20">
        <v>591</v>
      </c>
      <c r="B592" s="18" t="s">
        <v>2133</v>
      </c>
      <c r="C592" s="15" t="s">
        <v>1781</v>
      </c>
      <c r="D592" s="15" t="s">
        <v>4644</v>
      </c>
      <c r="E592" s="15" t="s">
        <v>1885</v>
      </c>
      <c r="F592" s="15" t="s">
        <v>2134</v>
      </c>
      <c r="G592" s="13">
        <v>6</v>
      </c>
      <c r="H592" s="2" t="s">
        <v>4644</v>
      </c>
      <c r="I592" s="2" t="str">
        <f t="shared" si="9"/>
        <v>Grave delle Torri Riunite</v>
      </c>
    </row>
    <row r="593" spans="1:9" ht="14.25" x14ac:dyDescent="0.2">
      <c r="A593" s="13">
        <v>592</v>
      </c>
      <c r="B593" s="18" t="s">
        <v>2135</v>
      </c>
      <c r="C593" s="15" t="s">
        <v>2136</v>
      </c>
      <c r="D593" s="15" t="s">
        <v>4645</v>
      </c>
      <c r="E593" s="15" t="s">
        <v>1118</v>
      </c>
      <c r="F593" s="15" t="s">
        <v>2137</v>
      </c>
      <c r="G593" s="13">
        <v>14</v>
      </c>
      <c r="H593" s="2" t="s">
        <v>4645</v>
      </c>
      <c r="I593" s="2" t="str">
        <f t="shared" si="9"/>
        <v>Grave in  Contrada Chiancarosa</v>
      </c>
    </row>
    <row r="594" spans="1:9" ht="14.25" x14ac:dyDescent="0.2">
      <c r="A594" s="20">
        <v>593</v>
      </c>
      <c r="B594" s="18" t="s">
        <v>2138</v>
      </c>
      <c r="C594" s="15" t="s">
        <v>1124</v>
      </c>
      <c r="D594" s="15" t="s">
        <v>4646</v>
      </c>
      <c r="E594" s="15" t="s">
        <v>1136</v>
      </c>
      <c r="F594" s="15" t="s">
        <v>2139</v>
      </c>
      <c r="G594" s="13">
        <v>3</v>
      </c>
      <c r="H594" s="2" t="s">
        <v>4646</v>
      </c>
      <c r="I594" s="2" t="str">
        <f t="shared" si="9"/>
        <v>Grotta Masseria Papaperto</v>
      </c>
    </row>
    <row r="595" spans="1:9" ht="14.25" x14ac:dyDescent="0.2">
      <c r="A595" s="13">
        <v>594</v>
      </c>
      <c r="B595" s="18" t="s">
        <v>2140</v>
      </c>
      <c r="C595" s="15" t="s">
        <v>1124</v>
      </c>
      <c r="D595" s="15" t="s">
        <v>4647</v>
      </c>
      <c r="E595" s="15" t="s">
        <v>1118</v>
      </c>
      <c r="F595" s="15" t="s">
        <v>1281</v>
      </c>
      <c r="G595" s="13">
        <v>14</v>
      </c>
      <c r="H595" s="2" t="s">
        <v>4647</v>
      </c>
      <c r="I595" s="2" t="str">
        <f t="shared" si="9"/>
        <v>Grotta De Miccolis</v>
      </c>
    </row>
    <row r="596" spans="1:9" ht="14.25" x14ac:dyDescent="0.2">
      <c r="A596" s="20">
        <v>595</v>
      </c>
      <c r="B596" s="18" t="s">
        <v>2141</v>
      </c>
      <c r="C596" s="15" t="s">
        <v>1141</v>
      </c>
      <c r="D596" s="15" t="s">
        <v>4648</v>
      </c>
      <c r="E596" s="15" t="s">
        <v>294</v>
      </c>
      <c r="F596" s="15" t="s">
        <v>2141</v>
      </c>
      <c r="G596" s="13">
        <v>12</v>
      </c>
      <c r="H596" s="2" t="s">
        <v>4648</v>
      </c>
      <c r="I596" s="2" t="str">
        <f t="shared" si="9"/>
        <v>Grave Tre Paduli</v>
      </c>
    </row>
    <row r="597" spans="1:9" ht="14.25" x14ac:dyDescent="0.2">
      <c r="A597" s="13">
        <v>596</v>
      </c>
      <c r="B597" s="18" t="s">
        <v>1982</v>
      </c>
      <c r="C597" s="15" t="s">
        <v>1117</v>
      </c>
      <c r="D597" s="15" t="s">
        <v>4649</v>
      </c>
      <c r="E597" s="15" t="s">
        <v>1118</v>
      </c>
      <c r="F597" s="15" t="s">
        <v>1982</v>
      </c>
      <c r="G597" s="13">
        <v>14</v>
      </c>
      <c r="H597" s="2" t="s">
        <v>4649</v>
      </c>
      <c r="I597" s="2" t="str">
        <f t="shared" si="9"/>
        <v>Grotta di Montefarella</v>
      </c>
    </row>
    <row r="598" spans="1:9" ht="14.25" x14ac:dyDescent="0.2">
      <c r="A598" s="13">
        <v>597</v>
      </c>
      <c r="B598" s="18" t="s">
        <v>2142</v>
      </c>
      <c r="C598" s="15" t="s">
        <v>1161</v>
      </c>
      <c r="D598" s="15" t="s">
        <v>4650</v>
      </c>
      <c r="E598" s="15" t="s">
        <v>34</v>
      </c>
      <c r="F598" s="15" t="s">
        <v>1975</v>
      </c>
      <c r="G598" s="13">
        <v>12</v>
      </c>
      <c r="H598" s="2" t="s">
        <v>4650</v>
      </c>
      <c r="I598" s="2" t="str">
        <f t="shared" si="9"/>
        <v xml:space="preserve">Grave di Pantano </v>
      </c>
    </row>
    <row r="599" spans="1:9" ht="14.25" x14ac:dyDescent="0.2">
      <c r="A599" s="13">
        <v>598</v>
      </c>
      <c r="B599" s="18" t="s">
        <v>2143</v>
      </c>
      <c r="C599" s="15" t="s">
        <v>6275</v>
      </c>
      <c r="D599" s="15" t="s">
        <v>6276</v>
      </c>
      <c r="E599" s="15" t="s">
        <v>294</v>
      </c>
      <c r="F599" s="15" t="s">
        <v>1177</v>
      </c>
      <c r="G599" s="13">
        <v>6</v>
      </c>
      <c r="H599" s="2" t="s">
        <v>6276</v>
      </c>
      <c r="I599" s="2" t="str">
        <f t="shared" si="9"/>
        <v>Grotticella presso grotta dell’ Orco</v>
      </c>
    </row>
    <row r="600" spans="1:9" ht="14.25" x14ac:dyDescent="0.2">
      <c r="A600" s="13">
        <v>599</v>
      </c>
      <c r="B600" s="18" t="s">
        <v>1859</v>
      </c>
      <c r="C600" s="15" t="s">
        <v>6275</v>
      </c>
      <c r="D600" s="15" t="s">
        <v>6277</v>
      </c>
      <c r="E600" s="15" t="s">
        <v>294</v>
      </c>
      <c r="F600" s="15" t="s">
        <v>1177</v>
      </c>
      <c r="G600" s="13">
        <v>6</v>
      </c>
      <c r="H600" s="2" t="s">
        <v>6277</v>
      </c>
      <c r="I600" s="2" t="str">
        <f t="shared" si="9"/>
        <v>Grotticella presso grotta dell’ Imbroglio</v>
      </c>
    </row>
    <row r="601" spans="1:9" ht="14.25" x14ac:dyDescent="0.2">
      <c r="A601" s="13">
        <v>600</v>
      </c>
      <c r="B601" s="18" t="s">
        <v>2144</v>
      </c>
      <c r="C601" s="15" t="s">
        <v>1124</v>
      </c>
      <c r="D601" s="15" t="s">
        <v>4651</v>
      </c>
      <c r="E601" s="15" t="s">
        <v>123</v>
      </c>
      <c r="F601" s="15" t="s">
        <v>2144</v>
      </c>
      <c r="G601" s="13">
        <v>1</v>
      </c>
      <c r="H601" s="2" t="s">
        <v>4651</v>
      </c>
      <c r="I601" s="2" t="str">
        <f t="shared" ref="I601:I664" si="10">H601</f>
        <v>Grotta Castel del Monte</v>
      </c>
    </row>
    <row r="602" spans="1:9" ht="14.25" x14ac:dyDescent="0.2">
      <c r="A602" s="13">
        <v>601</v>
      </c>
      <c r="B602" s="18" t="s">
        <v>2145</v>
      </c>
      <c r="C602" s="15" t="s">
        <v>1628</v>
      </c>
      <c r="D602" s="15" t="s">
        <v>4652</v>
      </c>
      <c r="E602" s="15" t="s">
        <v>691</v>
      </c>
      <c r="F602" s="15" t="s">
        <v>2146</v>
      </c>
      <c r="G602" s="13">
        <v>2</v>
      </c>
      <c r="H602" s="2" t="s">
        <v>4652</v>
      </c>
      <c r="I602" s="2" t="str">
        <f t="shared" si="10"/>
        <v>Grava di Agnoliddo</v>
      </c>
    </row>
    <row r="603" spans="1:9" ht="14.25" x14ac:dyDescent="0.2">
      <c r="A603" s="13">
        <v>602</v>
      </c>
      <c r="B603" s="18" t="s">
        <v>2147</v>
      </c>
      <c r="C603" s="15"/>
      <c r="D603" s="15" t="s">
        <v>6233</v>
      </c>
      <c r="E603" s="15" t="s">
        <v>1509</v>
      </c>
      <c r="F603" s="15" t="s">
        <v>2148</v>
      </c>
      <c r="G603" s="13">
        <v>21</v>
      </c>
      <c r="H603" s="2" t="s">
        <v>4653</v>
      </c>
      <c r="I603" s="2" t="str">
        <f>MID(H603,2,1000)</f>
        <v>La Grava (grava di S. Spirito)(grava I Carpini)</v>
      </c>
    </row>
    <row r="604" spans="1:9" ht="14.25" x14ac:dyDescent="0.2">
      <c r="A604" s="13">
        <v>603</v>
      </c>
      <c r="B604" s="18" t="s">
        <v>2149</v>
      </c>
      <c r="C604" s="15" t="s">
        <v>1117</v>
      </c>
      <c r="D604" s="15" t="s">
        <v>4654</v>
      </c>
      <c r="E604" s="15" t="s">
        <v>2150</v>
      </c>
      <c r="F604" s="15" t="s">
        <v>2149</v>
      </c>
      <c r="G604" s="13">
        <v>20</v>
      </c>
      <c r="H604" s="2" t="s">
        <v>4654</v>
      </c>
      <c r="I604" s="2" t="str">
        <f t="shared" si="10"/>
        <v>Grotta di Poggio Pastromele</v>
      </c>
    </row>
    <row r="605" spans="1:9" ht="14.25" x14ac:dyDescent="0.2">
      <c r="A605" s="13">
        <v>604</v>
      </c>
      <c r="B605" s="18" t="s">
        <v>2151</v>
      </c>
      <c r="C605" s="15" t="s">
        <v>1124</v>
      </c>
      <c r="D605" s="15" t="s">
        <v>4655</v>
      </c>
      <c r="E605" s="15" t="s">
        <v>1509</v>
      </c>
      <c r="F605" s="15" t="s">
        <v>2152</v>
      </c>
      <c r="G605" s="13">
        <v>20</v>
      </c>
      <c r="H605" s="2" t="s">
        <v>4655</v>
      </c>
      <c r="I605" s="2" t="str">
        <f t="shared" si="10"/>
        <v>Grotta Vucacchia</v>
      </c>
    </row>
    <row r="606" spans="1:9" ht="14.25" x14ac:dyDescent="0.2">
      <c r="A606" s="13">
        <v>605</v>
      </c>
      <c r="B606" s="18" t="s">
        <v>2153</v>
      </c>
      <c r="C606" s="15" t="s">
        <v>1129</v>
      </c>
      <c r="D606" s="15" t="s">
        <v>4656</v>
      </c>
      <c r="E606" s="15" t="s">
        <v>1509</v>
      </c>
      <c r="F606" s="15" t="s">
        <v>2152</v>
      </c>
      <c r="G606" s="13">
        <v>20</v>
      </c>
      <c r="H606" s="2" t="s">
        <v>4656</v>
      </c>
      <c r="I606" s="2" t="str">
        <f t="shared" si="10"/>
        <v>Grotta della Masseria Grottone 1</v>
      </c>
    </row>
    <row r="607" spans="1:9" ht="14.25" x14ac:dyDescent="0.2">
      <c r="A607" s="13">
        <v>606</v>
      </c>
      <c r="B607" s="18" t="s">
        <v>2154</v>
      </c>
      <c r="C607" s="15" t="s">
        <v>1135</v>
      </c>
      <c r="D607" s="15" t="s">
        <v>4657</v>
      </c>
      <c r="E607" s="15" t="s">
        <v>1509</v>
      </c>
      <c r="F607" s="15" t="s">
        <v>2152</v>
      </c>
      <c r="G607" s="13">
        <v>20</v>
      </c>
      <c r="H607" s="2" t="s">
        <v>4657</v>
      </c>
      <c r="I607" s="2" t="str">
        <f t="shared" si="10"/>
        <v>Grotta della  Masseria Grottone 2</v>
      </c>
    </row>
    <row r="608" spans="1:9" ht="14.25" x14ac:dyDescent="0.2">
      <c r="A608" s="13">
        <v>607</v>
      </c>
      <c r="B608" s="18" t="s">
        <v>2155</v>
      </c>
      <c r="C608" s="15" t="s">
        <v>1129</v>
      </c>
      <c r="D608" s="15" t="s">
        <v>4658</v>
      </c>
      <c r="E608" s="15" t="s">
        <v>1509</v>
      </c>
      <c r="F608" s="15" t="s">
        <v>1598</v>
      </c>
      <c r="G608" s="13">
        <v>2</v>
      </c>
      <c r="H608" s="2" t="s">
        <v>4658</v>
      </c>
      <c r="I608" s="2" t="str">
        <f t="shared" si="10"/>
        <v>Grotta della Sorgente San Francato</v>
      </c>
    </row>
    <row r="609" spans="1:9" ht="14.25" x14ac:dyDescent="0.2">
      <c r="A609" s="13">
        <v>608</v>
      </c>
      <c r="B609" s="18" t="s">
        <v>2156</v>
      </c>
      <c r="C609" s="15" t="s">
        <v>1234</v>
      </c>
      <c r="D609" s="15" t="s">
        <v>4659</v>
      </c>
      <c r="E609" s="15" t="s">
        <v>691</v>
      </c>
      <c r="F609" s="15" t="s">
        <v>2157</v>
      </c>
      <c r="G609" s="13">
        <v>20</v>
      </c>
      <c r="H609" s="2" t="s">
        <v>4659</v>
      </c>
      <c r="I609" s="2" t="str">
        <f t="shared" si="10"/>
        <v>Grotta del Melaino</v>
      </c>
    </row>
    <row r="610" spans="1:9" ht="14.25" x14ac:dyDescent="0.2">
      <c r="A610" s="13">
        <v>609</v>
      </c>
      <c r="B610" s="18" t="s">
        <v>2158</v>
      </c>
      <c r="C610" s="15" t="s">
        <v>1129</v>
      </c>
      <c r="D610" s="15" t="s">
        <v>4660</v>
      </c>
      <c r="E610" s="15" t="s">
        <v>691</v>
      </c>
      <c r="F610" s="15" t="s">
        <v>2159</v>
      </c>
      <c r="G610" s="13">
        <v>20</v>
      </c>
      <c r="H610" s="2" t="s">
        <v>4660</v>
      </c>
      <c r="I610" s="2" t="str">
        <f t="shared" si="10"/>
        <v>Grotta della Maddalena</v>
      </c>
    </row>
    <row r="611" spans="1:9" ht="14.25" x14ac:dyDescent="0.2">
      <c r="A611" s="13">
        <v>610</v>
      </c>
      <c r="B611" s="18" t="s">
        <v>2160</v>
      </c>
      <c r="C611" s="15" t="s">
        <v>2161</v>
      </c>
      <c r="D611" s="15" t="s">
        <v>4661</v>
      </c>
      <c r="E611" s="15" t="s">
        <v>640</v>
      </c>
      <c r="F611" s="15" t="s">
        <v>2162</v>
      </c>
      <c r="G611" s="13">
        <v>21</v>
      </c>
      <c r="H611" s="2" t="s">
        <v>4661</v>
      </c>
      <c r="I611" s="2" t="str">
        <f t="shared" si="10"/>
        <v>Grava del  Tommarone (inghiottitoio Pantano 1)</v>
      </c>
    </row>
    <row r="612" spans="1:9" ht="14.25" x14ac:dyDescent="0.2">
      <c r="A612" s="13">
        <v>611</v>
      </c>
      <c r="B612" s="18" t="s">
        <v>2163</v>
      </c>
      <c r="C612" s="15" t="s">
        <v>2164</v>
      </c>
      <c r="D612" s="15" t="s">
        <v>4662</v>
      </c>
      <c r="E612" s="15" t="s">
        <v>640</v>
      </c>
      <c r="F612" s="15" t="s">
        <v>2162</v>
      </c>
      <c r="G612" s="13">
        <v>21</v>
      </c>
      <c r="H612" s="2" t="s">
        <v>4662</v>
      </c>
      <c r="I612" s="2" t="str">
        <f t="shared" si="10"/>
        <v>Inghiottitoio di Pantano 2</v>
      </c>
    </row>
    <row r="613" spans="1:9" ht="14.25" x14ac:dyDescent="0.2">
      <c r="A613" s="13">
        <v>612</v>
      </c>
      <c r="B613" s="18" t="s">
        <v>2165</v>
      </c>
      <c r="C613" s="15" t="s">
        <v>1264</v>
      </c>
      <c r="D613" s="15" t="s">
        <v>4663</v>
      </c>
      <c r="E613" s="15" t="s">
        <v>2166</v>
      </c>
      <c r="F613" s="15" t="s">
        <v>2167</v>
      </c>
      <c r="G613" s="13">
        <v>8</v>
      </c>
      <c r="H613" s="2" t="s">
        <v>4663</v>
      </c>
      <c r="I613" s="2" t="str">
        <f t="shared" si="10"/>
        <v>Grotta dell’ Inferno 1 (grotta Longa)</v>
      </c>
    </row>
    <row r="614" spans="1:9" ht="14.25" x14ac:dyDescent="0.2">
      <c r="A614" s="13">
        <v>613</v>
      </c>
      <c r="B614" s="18" t="s">
        <v>2168</v>
      </c>
      <c r="C614" s="15" t="s">
        <v>1264</v>
      </c>
      <c r="D614" s="15" t="s">
        <v>4664</v>
      </c>
      <c r="E614" s="15" t="s">
        <v>640</v>
      </c>
      <c r="F614" s="15" t="s">
        <v>2167</v>
      </c>
      <c r="G614" s="13">
        <v>8</v>
      </c>
      <c r="H614" s="2" t="s">
        <v>4664</v>
      </c>
      <c r="I614" s="2" t="str">
        <f t="shared" si="10"/>
        <v>Grotta dell’ Inferno 2 (grotta della Zingara)</v>
      </c>
    </row>
    <row r="615" spans="1:9" ht="14.25" x14ac:dyDescent="0.2">
      <c r="A615" s="13">
        <v>614</v>
      </c>
      <c r="B615" s="18" t="s">
        <v>2169</v>
      </c>
      <c r="C615" s="15"/>
      <c r="D615" s="15" t="s">
        <v>2169</v>
      </c>
      <c r="E615" s="15" t="s">
        <v>640</v>
      </c>
      <c r="F615" s="15" t="s">
        <v>2170</v>
      </c>
      <c r="G615" s="13">
        <v>2</v>
      </c>
      <c r="H615" s="2" t="s">
        <v>4665</v>
      </c>
      <c r="I615" s="2" t="str">
        <f>MID(H615,2,1000)</f>
        <v>Grotta Grande</v>
      </c>
    </row>
    <row r="616" spans="1:9" ht="14.25" x14ac:dyDescent="0.2">
      <c r="A616" s="13">
        <v>615</v>
      </c>
      <c r="B616" s="18" t="s">
        <v>2171</v>
      </c>
      <c r="C616" s="15" t="s">
        <v>1234</v>
      </c>
      <c r="D616" s="15" t="s">
        <v>4666</v>
      </c>
      <c r="E616" s="15" t="s">
        <v>640</v>
      </c>
      <c r="F616" s="15" t="s">
        <v>2172</v>
      </c>
      <c r="G616" s="13">
        <v>21</v>
      </c>
      <c r="H616" s="2" t="s">
        <v>4666</v>
      </c>
      <c r="I616" s="2" t="str">
        <f t="shared" si="10"/>
        <v>Grotta del Sorbo (riparo 1 Valle del Sorbo)</v>
      </c>
    </row>
    <row r="617" spans="1:9" ht="14.25" x14ac:dyDescent="0.2">
      <c r="A617" s="13">
        <v>616</v>
      </c>
      <c r="B617" s="18" t="s">
        <v>2173</v>
      </c>
      <c r="C617" s="15" t="s">
        <v>1129</v>
      </c>
      <c r="D617" s="15" t="s">
        <v>4667</v>
      </c>
      <c r="E617" s="15" t="s">
        <v>1519</v>
      </c>
      <c r="F617" s="15" t="s">
        <v>2173</v>
      </c>
      <c r="G617" s="13">
        <v>20</v>
      </c>
      <c r="H617" s="2" t="s">
        <v>4667</v>
      </c>
      <c r="I617" s="2" t="str">
        <f t="shared" si="10"/>
        <v>Grotta della Madonna di Loreto</v>
      </c>
    </row>
    <row r="618" spans="1:9" ht="14.25" x14ac:dyDescent="0.2">
      <c r="A618" s="13">
        <v>617</v>
      </c>
      <c r="B618" s="18" t="s">
        <v>2174</v>
      </c>
      <c r="C618" s="15" t="s">
        <v>1124</v>
      </c>
      <c r="D618" s="15" t="s">
        <v>4668</v>
      </c>
      <c r="E618" s="15" t="s">
        <v>1519</v>
      </c>
      <c r="F618" s="15" t="s">
        <v>2175</v>
      </c>
      <c r="G618" s="13">
        <v>20</v>
      </c>
      <c r="H618" s="2" t="s">
        <v>4668</v>
      </c>
      <c r="I618" s="2" t="str">
        <f t="shared" si="10"/>
        <v>Grotta Sbaccio</v>
      </c>
    </row>
    <row r="619" spans="1:9" ht="14.25" x14ac:dyDescent="0.2">
      <c r="A619" s="13">
        <v>618</v>
      </c>
      <c r="B619" s="18" t="s">
        <v>2176</v>
      </c>
      <c r="C619" s="15" t="s">
        <v>1124</v>
      </c>
      <c r="D619" s="15" t="s">
        <v>4669</v>
      </c>
      <c r="E619" s="15" t="s">
        <v>1500</v>
      </c>
      <c r="F619" s="15" t="s">
        <v>2177</v>
      </c>
      <c r="G619" s="13">
        <v>17</v>
      </c>
      <c r="H619" s="2" t="s">
        <v>4669</v>
      </c>
      <c r="I619" s="2" t="str">
        <f t="shared" si="10"/>
        <v>Grotta Malpasso</v>
      </c>
    </row>
    <row r="620" spans="1:9" ht="14.25" x14ac:dyDescent="0.2">
      <c r="A620" s="13">
        <v>619</v>
      </c>
      <c r="B620" s="18" t="s">
        <v>2178</v>
      </c>
      <c r="C620" s="15" t="s">
        <v>1124</v>
      </c>
      <c r="D620" s="15" t="s">
        <v>4670</v>
      </c>
      <c r="E620" s="15" t="s">
        <v>1497</v>
      </c>
      <c r="F620" s="15" t="s">
        <v>2179</v>
      </c>
      <c r="G620" s="13">
        <v>2</v>
      </c>
      <c r="H620" s="2" t="s">
        <v>4670</v>
      </c>
      <c r="I620" s="2" t="str">
        <f t="shared" si="10"/>
        <v>Grotta Rovisco (Due Occhi)</v>
      </c>
    </row>
    <row r="621" spans="1:9" ht="14.25" x14ac:dyDescent="0.2">
      <c r="A621" s="13">
        <v>620</v>
      </c>
      <c r="B621" s="18" t="s">
        <v>1940</v>
      </c>
      <c r="C621" s="15" t="s">
        <v>1195</v>
      </c>
      <c r="D621" s="15" t="s">
        <v>4671</v>
      </c>
      <c r="E621" s="15" t="s">
        <v>1603</v>
      </c>
      <c r="F621" s="15" t="s">
        <v>1940</v>
      </c>
      <c r="G621" s="13">
        <v>20</v>
      </c>
      <c r="H621" s="2" t="s">
        <v>4671</v>
      </c>
      <c r="I621" s="2" t="str">
        <f t="shared" si="10"/>
        <v>Grotta  San Giuseppe</v>
      </c>
    </row>
    <row r="622" spans="1:9" ht="14.25" x14ac:dyDescent="0.2">
      <c r="A622" s="13">
        <v>621</v>
      </c>
      <c r="B622" s="18" t="s">
        <v>2180</v>
      </c>
      <c r="C622" s="15" t="s">
        <v>1124</v>
      </c>
      <c r="D622" s="15" t="s">
        <v>4672</v>
      </c>
      <c r="E622" s="15" t="s">
        <v>1603</v>
      </c>
      <c r="F622" s="15" t="s">
        <v>2181</v>
      </c>
      <c r="G622" s="13">
        <v>20</v>
      </c>
      <c r="H622" s="2" t="s">
        <v>4672</v>
      </c>
      <c r="I622" s="2" t="str">
        <f t="shared" si="10"/>
        <v>Grotta Monte d’Elio 1</v>
      </c>
    </row>
    <row r="623" spans="1:9" ht="14.25" x14ac:dyDescent="0.2">
      <c r="A623" s="13">
        <v>622</v>
      </c>
      <c r="B623" s="18" t="s">
        <v>2182</v>
      </c>
      <c r="C623" s="15" t="s">
        <v>1124</v>
      </c>
      <c r="D623" s="15" t="s">
        <v>4673</v>
      </c>
      <c r="E623" s="15" t="s">
        <v>1603</v>
      </c>
      <c r="F623" s="15" t="s">
        <v>2181</v>
      </c>
      <c r="G623" s="13">
        <v>20</v>
      </c>
      <c r="H623" s="2" t="s">
        <v>4673</v>
      </c>
      <c r="I623" s="2" t="str">
        <f t="shared" si="10"/>
        <v>Grotta Monte d’Elio 2</v>
      </c>
    </row>
    <row r="624" spans="1:9" ht="14.25" x14ac:dyDescent="0.2">
      <c r="A624" s="13">
        <v>623</v>
      </c>
      <c r="B624" s="18" t="s">
        <v>2183</v>
      </c>
      <c r="C624" s="15" t="s">
        <v>2164</v>
      </c>
      <c r="D624" s="15" t="s">
        <v>4674</v>
      </c>
      <c r="E624" s="15" t="s">
        <v>640</v>
      </c>
      <c r="F624" s="15" t="s">
        <v>2162</v>
      </c>
      <c r="G624" s="13">
        <v>21</v>
      </c>
      <c r="H624" s="2" t="s">
        <v>4674</v>
      </c>
      <c r="I624" s="2" t="str">
        <f t="shared" si="10"/>
        <v>Inghiottitoio di Pantano 3</v>
      </c>
    </row>
    <row r="625" spans="1:9" ht="14.25" x14ac:dyDescent="0.2">
      <c r="A625" s="13">
        <v>624</v>
      </c>
      <c r="B625" s="18" t="s">
        <v>2184</v>
      </c>
      <c r="C625" s="15" t="s">
        <v>1124</v>
      </c>
      <c r="D625" s="15" t="s">
        <v>4675</v>
      </c>
      <c r="E625" s="15" t="s">
        <v>1515</v>
      </c>
      <c r="F625" s="15" t="s">
        <v>2184</v>
      </c>
      <c r="G625" s="13">
        <v>17</v>
      </c>
      <c r="H625" s="2" t="s">
        <v>4675</v>
      </c>
      <c r="I625" s="2" t="str">
        <f t="shared" si="10"/>
        <v>Grotta Sperlonga</v>
      </c>
    </row>
    <row r="626" spans="1:9" ht="14.25" x14ac:dyDescent="0.2">
      <c r="A626" s="13">
        <v>625</v>
      </c>
      <c r="B626" s="18" t="s">
        <v>1146</v>
      </c>
      <c r="C626" s="15" t="s">
        <v>1124</v>
      </c>
      <c r="D626" s="15" t="s">
        <v>4676</v>
      </c>
      <c r="E626" s="15" t="s">
        <v>1515</v>
      </c>
      <c r="F626" s="15" t="s">
        <v>2185</v>
      </c>
      <c r="G626" s="13">
        <v>17</v>
      </c>
      <c r="H626" s="2" t="s">
        <v>4676</v>
      </c>
      <c r="I626" s="2" t="str">
        <f t="shared" si="10"/>
        <v>Grotta Gentile</v>
      </c>
    </row>
    <row r="627" spans="1:9" ht="14.25" x14ac:dyDescent="0.2">
      <c r="A627" s="13">
        <v>626</v>
      </c>
      <c r="B627" s="18" t="s">
        <v>2186</v>
      </c>
      <c r="C627" s="15" t="s">
        <v>1124</v>
      </c>
      <c r="D627" s="15" t="s">
        <v>4677</v>
      </c>
      <c r="E627" s="15" t="s">
        <v>1515</v>
      </c>
      <c r="F627" s="15" t="s">
        <v>2187</v>
      </c>
      <c r="G627" s="13">
        <v>17</v>
      </c>
      <c r="H627" s="2" t="s">
        <v>4677</v>
      </c>
      <c r="I627" s="2" t="str">
        <f t="shared" si="10"/>
        <v>Grotta Tar di Lupo 1</v>
      </c>
    </row>
    <row r="628" spans="1:9" ht="14.25" x14ac:dyDescent="0.2">
      <c r="A628" s="13">
        <v>627</v>
      </c>
      <c r="B628" s="18" t="s">
        <v>2188</v>
      </c>
      <c r="C628" s="15" t="s">
        <v>1124</v>
      </c>
      <c r="D628" s="15" t="s">
        <v>4678</v>
      </c>
      <c r="E628" s="15" t="s">
        <v>1515</v>
      </c>
      <c r="F628" s="15" t="s">
        <v>2187</v>
      </c>
      <c r="G628" s="13">
        <v>17</v>
      </c>
      <c r="H628" s="2" t="s">
        <v>4678</v>
      </c>
      <c r="I628" s="2" t="str">
        <f t="shared" si="10"/>
        <v>Grotta Tar di Lupo 2</v>
      </c>
    </row>
    <row r="629" spans="1:9" ht="14.25" x14ac:dyDescent="0.2">
      <c r="A629" s="13">
        <v>628</v>
      </c>
      <c r="B629" s="18" t="s">
        <v>2189</v>
      </c>
      <c r="C629" s="15" t="s">
        <v>1124</v>
      </c>
      <c r="D629" s="15" t="s">
        <v>4679</v>
      </c>
      <c r="E629" s="15" t="s">
        <v>1515</v>
      </c>
      <c r="F629" s="15" t="s">
        <v>2187</v>
      </c>
      <c r="G629" s="13">
        <v>17</v>
      </c>
      <c r="H629" s="2" t="s">
        <v>4679</v>
      </c>
      <c r="I629" s="2" t="str">
        <f t="shared" si="10"/>
        <v>Grotta Tar di Lupo 3</v>
      </c>
    </row>
    <row r="630" spans="1:9" ht="14.25" x14ac:dyDescent="0.2">
      <c r="A630" s="13">
        <v>629</v>
      </c>
      <c r="B630" s="18" t="s">
        <v>2190</v>
      </c>
      <c r="C630" s="15" t="s">
        <v>1124</v>
      </c>
      <c r="D630" s="15" t="s">
        <v>4680</v>
      </c>
      <c r="E630" s="15" t="s">
        <v>1515</v>
      </c>
      <c r="F630" s="15" t="s">
        <v>2191</v>
      </c>
      <c r="G630" s="13">
        <v>17</v>
      </c>
      <c r="H630" s="2" t="s">
        <v>4680</v>
      </c>
      <c r="I630" s="2" t="str">
        <f t="shared" si="10"/>
        <v>Grotta Papone</v>
      </c>
    </row>
    <row r="631" spans="1:9" ht="14.25" x14ac:dyDescent="0.2">
      <c r="A631" s="13">
        <v>630</v>
      </c>
      <c r="B631" s="18" t="s">
        <v>2192</v>
      </c>
      <c r="C631" s="15" t="s">
        <v>1124</v>
      </c>
      <c r="D631" s="15" t="s">
        <v>4681</v>
      </c>
      <c r="E631" s="15" t="s">
        <v>1515</v>
      </c>
      <c r="F631" s="15" t="s">
        <v>2192</v>
      </c>
      <c r="G631" s="13">
        <v>17</v>
      </c>
      <c r="H631" s="2" t="s">
        <v>4681</v>
      </c>
      <c r="I631" s="2" t="str">
        <f t="shared" si="10"/>
        <v>Grotta Incoronata</v>
      </c>
    </row>
    <row r="632" spans="1:9" ht="14.25" x14ac:dyDescent="0.2">
      <c r="A632" s="13">
        <v>631</v>
      </c>
      <c r="B632" s="18" t="s">
        <v>2193</v>
      </c>
      <c r="C632" s="15" t="s">
        <v>1124</v>
      </c>
      <c r="D632" s="15" t="s">
        <v>4682</v>
      </c>
      <c r="E632" s="15" t="s">
        <v>1515</v>
      </c>
      <c r="F632" s="15" t="s">
        <v>2194</v>
      </c>
      <c r="G632" s="13">
        <v>17</v>
      </c>
      <c r="H632" s="2" t="s">
        <v>4682</v>
      </c>
      <c r="I632" s="2" t="str">
        <f t="shared" si="10"/>
        <v>Grotta Sant’Antonio 1</v>
      </c>
    </row>
    <row r="633" spans="1:9" ht="14.25" x14ac:dyDescent="0.2">
      <c r="A633" s="13">
        <v>632</v>
      </c>
      <c r="B633" s="18" t="s">
        <v>2195</v>
      </c>
      <c r="C633" s="15" t="s">
        <v>1124</v>
      </c>
      <c r="D633" s="15" t="s">
        <v>4683</v>
      </c>
      <c r="E633" s="15" t="s">
        <v>1515</v>
      </c>
      <c r="F633" s="15" t="s">
        <v>2194</v>
      </c>
      <c r="G633" s="13">
        <v>17</v>
      </c>
      <c r="H633" s="2" t="s">
        <v>4683</v>
      </c>
      <c r="I633" s="2" t="str">
        <f t="shared" si="10"/>
        <v>Grotta Sant’Antonio 2</v>
      </c>
    </row>
    <row r="634" spans="1:9" ht="14.25" x14ac:dyDescent="0.2">
      <c r="A634" s="13">
        <v>633</v>
      </c>
      <c r="B634" s="18" t="s">
        <v>2196</v>
      </c>
      <c r="C634" s="15" t="s">
        <v>1195</v>
      </c>
      <c r="D634" s="15" t="s">
        <v>4684</v>
      </c>
      <c r="E634" s="15" t="s">
        <v>1515</v>
      </c>
      <c r="F634" s="15" t="s">
        <v>2194</v>
      </c>
      <c r="G634" s="13">
        <v>17</v>
      </c>
      <c r="H634" s="2" t="s">
        <v>4684</v>
      </c>
      <c r="I634" s="2" t="str">
        <f t="shared" si="10"/>
        <v>Grotta  Sant’Antonio 3</v>
      </c>
    </row>
    <row r="635" spans="1:9" ht="14.25" x14ac:dyDescent="0.2">
      <c r="A635" s="13">
        <v>634</v>
      </c>
      <c r="B635" s="18" t="s">
        <v>2197</v>
      </c>
      <c r="C635" s="15" t="s">
        <v>1124</v>
      </c>
      <c r="D635" s="15" t="s">
        <v>4685</v>
      </c>
      <c r="E635" s="15" t="s">
        <v>1515</v>
      </c>
      <c r="F635" s="15" t="s">
        <v>2194</v>
      </c>
      <c r="G635" s="13">
        <v>17</v>
      </c>
      <c r="H635" s="2" t="s">
        <v>4685</v>
      </c>
      <c r="I635" s="2" t="str">
        <f t="shared" si="10"/>
        <v>Grotta Sant’Antonio 4</v>
      </c>
    </row>
    <row r="636" spans="1:9" ht="14.25" x14ac:dyDescent="0.2">
      <c r="A636" s="13">
        <v>635</v>
      </c>
      <c r="B636" s="18" t="s">
        <v>2198</v>
      </c>
      <c r="C636" s="15" t="s">
        <v>1124</v>
      </c>
      <c r="D636" s="15" t="s">
        <v>4686</v>
      </c>
      <c r="E636" s="15" t="s">
        <v>1515</v>
      </c>
      <c r="F636" s="15" t="s">
        <v>2194</v>
      </c>
      <c r="G636" s="13">
        <v>17</v>
      </c>
      <c r="H636" s="2" t="s">
        <v>4686</v>
      </c>
      <c r="I636" s="2" t="str">
        <f t="shared" si="10"/>
        <v>Grotta Sant’Antonio 5</v>
      </c>
    </row>
    <row r="637" spans="1:9" ht="14.25" x14ac:dyDescent="0.2">
      <c r="A637" s="13">
        <v>636</v>
      </c>
      <c r="B637" s="18" t="s">
        <v>2199</v>
      </c>
      <c r="C637" s="15" t="s">
        <v>1124</v>
      </c>
      <c r="D637" s="15" t="s">
        <v>4687</v>
      </c>
      <c r="E637" s="15" t="s">
        <v>1515</v>
      </c>
      <c r="F637" s="15" t="s">
        <v>2199</v>
      </c>
      <c r="G637" s="13">
        <v>17</v>
      </c>
      <c r="H637" s="2" t="s">
        <v>4687</v>
      </c>
      <c r="I637" s="2" t="str">
        <f t="shared" si="10"/>
        <v>Grotta Don Leonardo</v>
      </c>
    </row>
    <row r="638" spans="1:9" ht="14.25" x14ac:dyDescent="0.2">
      <c r="A638" s="13">
        <v>637</v>
      </c>
      <c r="B638" s="18" t="s">
        <v>2200</v>
      </c>
      <c r="C638" s="15" t="s">
        <v>1124</v>
      </c>
      <c r="D638" s="15" t="s">
        <v>4688</v>
      </c>
      <c r="E638" s="15" t="s">
        <v>638</v>
      </c>
      <c r="F638" s="15" t="s">
        <v>2201</v>
      </c>
      <c r="G638" s="13">
        <v>2</v>
      </c>
      <c r="H638" s="2" t="s">
        <v>4688</v>
      </c>
      <c r="I638" s="2" t="str">
        <f t="shared" si="10"/>
        <v>Grotta Gualano</v>
      </c>
    </row>
    <row r="639" spans="1:9" ht="14.25" x14ac:dyDescent="0.2">
      <c r="A639" s="13">
        <v>638</v>
      </c>
      <c r="B639" s="18" t="s">
        <v>2202</v>
      </c>
      <c r="C639" s="15" t="s">
        <v>1124</v>
      </c>
      <c r="D639" s="15" t="s">
        <v>4689</v>
      </c>
      <c r="E639" s="15" t="s">
        <v>638</v>
      </c>
      <c r="F639" s="15" t="s">
        <v>2203</v>
      </c>
      <c r="G639" s="13">
        <v>17</v>
      </c>
      <c r="H639" s="2" t="s">
        <v>4689</v>
      </c>
      <c r="I639" s="2" t="str">
        <f t="shared" si="10"/>
        <v>Grotta Guade</v>
      </c>
    </row>
    <row r="640" spans="1:9" ht="14.25" x14ac:dyDescent="0.2">
      <c r="A640" s="13">
        <v>639</v>
      </c>
      <c r="B640" s="18" t="s">
        <v>2204</v>
      </c>
      <c r="C640" s="15" t="s">
        <v>1124</v>
      </c>
      <c r="D640" s="15" t="s">
        <v>4690</v>
      </c>
      <c r="E640" s="15" t="s">
        <v>638</v>
      </c>
      <c r="F640" s="15" t="s">
        <v>2205</v>
      </c>
      <c r="G640" s="13">
        <v>17</v>
      </c>
      <c r="H640" s="2" t="s">
        <v>4690</v>
      </c>
      <c r="I640" s="2" t="str">
        <f t="shared" si="10"/>
        <v>Grotta Vignanotica</v>
      </c>
    </row>
    <row r="641" spans="1:9" ht="14.25" x14ac:dyDescent="0.2">
      <c r="A641" s="13">
        <v>640</v>
      </c>
      <c r="B641" s="18" t="s">
        <v>2206</v>
      </c>
      <c r="C641" s="15" t="s">
        <v>2207</v>
      </c>
      <c r="D641" s="15" t="s">
        <v>4691</v>
      </c>
      <c r="E641" s="15" t="s">
        <v>638</v>
      </c>
      <c r="F641" s="15" t="s">
        <v>2208</v>
      </c>
      <c r="G641" s="13">
        <v>8</v>
      </c>
      <c r="H641" s="2" t="s">
        <v>4691</v>
      </c>
      <c r="I641" s="2" t="str">
        <f t="shared" si="10"/>
        <v>Grava dell’ Uomo Morto (grava di Ciocca Carosa)</v>
      </c>
    </row>
    <row r="642" spans="1:9" ht="14.25" x14ac:dyDescent="0.2">
      <c r="A642" s="13">
        <v>641</v>
      </c>
      <c r="B642" s="18" t="s">
        <v>2209</v>
      </c>
      <c r="C642" s="15" t="s">
        <v>1124</v>
      </c>
      <c r="D642" s="15" t="s">
        <v>4692</v>
      </c>
      <c r="E642" s="15" t="s">
        <v>1512</v>
      </c>
      <c r="F642" s="15" t="s">
        <v>2210</v>
      </c>
      <c r="G642" s="13">
        <v>20</v>
      </c>
      <c r="H642" s="2" t="s">
        <v>4692</v>
      </c>
      <c r="I642" s="2" t="str">
        <f t="shared" si="10"/>
        <v>Grotta La Femmina</v>
      </c>
    </row>
    <row r="643" spans="1:9" ht="14.25" x14ac:dyDescent="0.2">
      <c r="A643" s="13">
        <v>642</v>
      </c>
      <c r="B643" s="18" t="s">
        <v>2211</v>
      </c>
      <c r="C643" s="15" t="s">
        <v>1124</v>
      </c>
      <c r="D643" s="15" t="s">
        <v>4693</v>
      </c>
      <c r="E643" s="15" t="s">
        <v>638</v>
      </c>
      <c r="F643" s="15" t="s">
        <v>2211</v>
      </c>
      <c r="G643" s="13">
        <v>20</v>
      </c>
      <c r="H643" s="2" t="s">
        <v>4693</v>
      </c>
      <c r="I643" s="2" t="str">
        <f t="shared" si="10"/>
        <v>Grotta La Chianca</v>
      </c>
    </row>
    <row r="644" spans="1:9" ht="14.25" x14ac:dyDescent="0.2">
      <c r="A644" s="13">
        <v>643</v>
      </c>
      <c r="B644" s="18" t="s">
        <v>2212</v>
      </c>
      <c r="C644" s="15" t="s">
        <v>1124</v>
      </c>
      <c r="D644" s="15" t="s">
        <v>4694</v>
      </c>
      <c r="E644" s="15" t="s">
        <v>638</v>
      </c>
      <c r="F644" s="15" t="s">
        <v>2212</v>
      </c>
      <c r="G644" s="13">
        <v>20</v>
      </c>
      <c r="H644" s="2" t="s">
        <v>4694</v>
      </c>
      <c r="I644" s="2" t="str">
        <f t="shared" si="10"/>
        <v>Grotta Sfinalicchio</v>
      </c>
    </row>
    <row r="645" spans="1:9" ht="14.25" x14ac:dyDescent="0.2">
      <c r="A645" s="13">
        <v>644</v>
      </c>
      <c r="B645" s="18" t="s">
        <v>2213</v>
      </c>
      <c r="C645" s="15" t="s">
        <v>1117</v>
      </c>
      <c r="D645" s="15" t="s">
        <v>4695</v>
      </c>
      <c r="E645" s="15" t="s">
        <v>691</v>
      </c>
      <c r="F645" s="15" t="s">
        <v>2214</v>
      </c>
      <c r="G645" s="13">
        <v>20</v>
      </c>
      <c r="H645" s="2" t="s">
        <v>4695</v>
      </c>
      <c r="I645" s="2" t="str">
        <f t="shared" si="10"/>
        <v>Grotta di Pannunzio 1</v>
      </c>
    </row>
    <row r="646" spans="1:9" ht="14.25" x14ac:dyDescent="0.2">
      <c r="A646" s="13">
        <v>645</v>
      </c>
      <c r="B646" s="18" t="s">
        <v>2215</v>
      </c>
      <c r="C646" s="15" t="s">
        <v>1117</v>
      </c>
      <c r="D646" s="15" t="s">
        <v>4696</v>
      </c>
      <c r="E646" s="15" t="s">
        <v>691</v>
      </c>
      <c r="F646" s="15" t="s">
        <v>2214</v>
      </c>
      <c r="G646" s="13">
        <v>20</v>
      </c>
      <c r="H646" s="2" t="s">
        <v>4696</v>
      </c>
      <c r="I646" s="2" t="str">
        <f t="shared" si="10"/>
        <v>Grotta di Pannunzio 2</v>
      </c>
    </row>
    <row r="647" spans="1:9" ht="14.25" x14ac:dyDescent="0.2">
      <c r="A647" s="13">
        <v>646</v>
      </c>
      <c r="B647" s="18" t="s">
        <v>2216</v>
      </c>
      <c r="C647" s="15" t="s">
        <v>1124</v>
      </c>
      <c r="D647" s="15" t="s">
        <v>4697</v>
      </c>
      <c r="E647" s="15" t="s">
        <v>691</v>
      </c>
      <c r="F647" s="15" t="s">
        <v>2217</v>
      </c>
      <c r="G647" s="13">
        <v>20</v>
      </c>
      <c r="H647" s="2" t="s">
        <v>4697</v>
      </c>
      <c r="I647" s="2" t="str">
        <f t="shared" si="10"/>
        <v>Grotta Santiago</v>
      </c>
    </row>
    <row r="648" spans="1:9" ht="14.25" x14ac:dyDescent="0.2">
      <c r="A648" s="13">
        <v>647</v>
      </c>
      <c r="B648" s="18" t="s">
        <v>2218</v>
      </c>
      <c r="C648" s="15" t="s">
        <v>1124</v>
      </c>
      <c r="D648" s="15" t="s">
        <v>4698</v>
      </c>
      <c r="E648" s="15" t="s">
        <v>691</v>
      </c>
      <c r="F648" s="15" t="s">
        <v>2219</v>
      </c>
      <c r="G648" s="13">
        <v>20</v>
      </c>
      <c r="H648" s="2" t="s">
        <v>4698</v>
      </c>
      <c r="I648" s="2" t="str">
        <f t="shared" si="10"/>
        <v>Grotta Malaragna 1</v>
      </c>
    </row>
    <row r="649" spans="1:9" ht="14.25" x14ac:dyDescent="0.2">
      <c r="A649" s="13">
        <v>648</v>
      </c>
      <c r="B649" s="18" t="s">
        <v>2220</v>
      </c>
      <c r="C649" s="15" t="s">
        <v>1124</v>
      </c>
      <c r="D649" s="15" t="s">
        <v>4699</v>
      </c>
      <c r="E649" s="15" t="s">
        <v>691</v>
      </c>
      <c r="F649" s="15" t="s">
        <v>2219</v>
      </c>
      <c r="G649" s="13">
        <v>20</v>
      </c>
      <c r="H649" s="2" t="s">
        <v>4699</v>
      </c>
      <c r="I649" s="2" t="str">
        <f t="shared" si="10"/>
        <v>Grotta Malaragna 2</v>
      </c>
    </row>
    <row r="650" spans="1:9" ht="14.25" x14ac:dyDescent="0.2">
      <c r="A650" s="13">
        <v>649</v>
      </c>
      <c r="B650" s="18" t="s">
        <v>2221</v>
      </c>
      <c r="C650" s="15" t="s">
        <v>1124</v>
      </c>
      <c r="D650" s="15" t="s">
        <v>4700</v>
      </c>
      <c r="E650" s="15" t="s">
        <v>691</v>
      </c>
      <c r="F650" s="15" t="s">
        <v>1641</v>
      </c>
      <c r="G650" s="13">
        <v>20</v>
      </c>
      <c r="H650" s="2" t="s">
        <v>4700</v>
      </c>
      <c r="I650" s="2" t="str">
        <f t="shared" si="10"/>
        <v>Grotta Sospetta</v>
      </c>
    </row>
    <row r="651" spans="1:9" ht="14.25" x14ac:dyDescent="0.2">
      <c r="A651" s="13">
        <v>650</v>
      </c>
      <c r="B651" s="18" t="s">
        <v>2222</v>
      </c>
      <c r="C651" s="15" t="s">
        <v>1124</v>
      </c>
      <c r="D651" s="15" t="s">
        <v>4701</v>
      </c>
      <c r="E651" s="15" t="s">
        <v>638</v>
      </c>
      <c r="F651" s="15" t="s">
        <v>2222</v>
      </c>
      <c r="G651" s="13">
        <v>18</v>
      </c>
      <c r="H651" s="2" t="s">
        <v>4701</v>
      </c>
      <c r="I651" s="2" t="str">
        <f t="shared" si="10"/>
        <v>Grotta Macchiafina</v>
      </c>
    </row>
    <row r="652" spans="1:9" ht="14.25" x14ac:dyDescent="0.2">
      <c r="A652" s="13">
        <v>651</v>
      </c>
      <c r="B652" s="18" t="s">
        <v>2223</v>
      </c>
      <c r="C652" s="15" t="s">
        <v>1124</v>
      </c>
      <c r="D652" s="15" t="s">
        <v>4702</v>
      </c>
      <c r="E652" s="15" t="s">
        <v>638</v>
      </c>
      <c r="F652" s="15" t="s">
        <v>2223</v>
      </c>
      <c r="G652" s="13">
        <v>18</v>
      </c>
      <c r="H652" s="2" t="s">
        <v>4702</v>
      </c>
      <c r="I652" s="2" t="str">
        <f t="shared" si="10"/>
        <v>Grotta San Giuliano</v>
      </c>
    </row>
    <row r="653" spans="1:9" ht="14.25" x14ac:dyDescent="0.2">
      <c r="A653" s="13">
        <v>652</v>
      </c>
      <c r="B653" s="18" t="s">
        <v>2224</v>
      </c>
      <c r="C653" s="15" t="s">
        <v>1526</v>
      </c>
      <c r="D653" s="15" t="s">
        <v>4703</v>
      </c>
      <c r="E653" s="15" t="s">
        <v>638</v>
      </c>
      <c r="F653" s="15" t="s">
        <v>2225</v>
      </c>
      <c r="G653" s="13">
        <v>18</v>
      </c>
      <c r="H653" s="2" t="s">
        <v>4703</v>
      </c>
      <c r="I653" s="2" t="str">
        <f t="shared" si="10"/>
        <v>Grottone di Scialmarino</v>
      </c>
    </row>
    <row r="654" spans="1:9" ht="14.25" x14ac:dyDescent="0.2">
      <c r="A654" s="13">
        <v>653</v>
      </c>
      <c r="B654" s="18" t="s">
        <v>1187</v>
      </c>
      <c r="C654" s="15" t="s">
        <v>1195</v>
      </c>
      <c r="D654" s="15" t="s">
        <v>4704</v>
      </c>
      <c r="E654" s="15" t="s">
        <v>2226</v>
      </c>
      <c r="F654" s="15"/>
      <c r="G654" s="13">
        <v>18</v>
      </c>
      <c r="H654" s="2" t="s">
        <v>4704</v>
      </c>
      <c r="I654" s="2" t="str">
        <f t="shared" si="10"/>
        <v>Grotta  San Michele</v>
      </c>
    </row>
    <row r="655" spans="1:9" ht="14.25" x14ac:dyDescent="0.2">
      <c r="A655" s="13">
        <v>654</v>
      </c>
      <c r="B655" s="18" t="s">
        <v>2227</v>
      </c>
      <c r="C655" s="15" t="s">
        <v>1124</v>
      </c>
      <c r="D655" s="15" t="s">
        <v>4705</v>
      </c>
      <c r="E655" s="15" t="s">
        <v>2226</v>
      </c>
      <c r="F655" s="15"/>
      <c r="G655" s="13">
        <v>18</v>
      </c>
      <c r="H655" s="2" t="s">
        <v>4705</v>
      </c>
      <c r="I655" s="2" t="str">
        <f t="shared" si="10"/>
        <v>Grotta San Pellegrino</v>
      </c>
    </row>
    <row r="656" spans="1:9" ht="14.25" x14ac:dyDescent="0.2">
      <c r="A656" s="13">
        <v>655</v>
      </c>
      <c r="B656" s="18" t="s">
        <v>2228</v>
      </c>
      <c r="C656" s="15" t="s">
        <v>1195</v>
      </c>
      <c r="D656" s="15" t="s">
        <v>4706</v>
      </c>
      <c r="E656" s="15" t="s">
        <v>649</v>
      </c>
      <c r="F656" s="15" t="s">
        <v>2228</v>
      </c>
      <c r="G656" s="13">
        <v>18</v>
      </c>
      <c r="H656" s="2" t="s">
        <v>4706</v>
      </c>
      <c r="I656" s="2" t="str">
        <f t="shared" si="10"/>
        <v>Grotta  Santa Lucia</v>
      </c>
    </row>
    <row r="657" spans="1:9" ht="14.25" x14ac:dyDescent="0.2">
      <c r="A657" s="13">
        <v>656</v>
      </c>
      <c r="B657" s="18" t="s">
        <v>1471</v>
      </c>
      <c r="C657" s="15" t="s">
        <v>1117</v>
      </c>
      <c r="D657" s="15" t="s">
        <v>4707</v>
      </c>
      <c r="E657" s="15" t="s">
        <v>649</v>
      </c>
      <c r="F657" s="15" t="s">
        <v>2229</v>
      </c>
      <c r="G657" s="13">
        <v>18</v>
      </c>
      <c r="H657" s="2" t="s">
        <v>4707</v>
      </c>
      <c r="I657" s="2" t="str">
        <f t="shared" si="10"/>
        <v>Grotta di Sant’Anna</v>
      </c>
    </row>
    <row r="658" spans="1:9" ht="14.25" x14ac:dyDescent="0.2">
      <c r="A658" s="13">
        <v>657</v>
      </c>
      <c r="B658" s="18" t="s">
        <v>2230</v>
      </c>
      <c r="C658" s="15" t="s">
        <v>1124</v>
      </c>
      <c r="D658" s="15" t="s">
        <v>4708</v>
      </c>
      <c r="E658" s="15" t="s">
        <v>649</v>
      </c>
      <c r="F658" s="15" t="s">
        <v>2231</v>
      </c>
      <c r="G658" s="13">
        <v>18</v>
      </c>
      <c r="H658" s="2" t="s">
        <v>4708</v>
      </c>
      <c r="I658" s="2" t="str">
        <f t="shared" si="10"/>
        <v>Grotta Lia</v>
      </c>
    </row>
    <row r="659" spans="1:9" ht="14.25" x14ac:dyDescent="0.2">
      <c r="A659" s="13">
        <v>658</v>
      </c>
      <c r="B659" s="18" t="s">
        <v>2232</v>
      </c>
      <c r="C659" s="15" t="s">
        <v>1256</v>
      </c>
      <c r="D659" s="15" t="s">
        <v>4709</v>
      </c>
      <c r="E659" s="15" t="s">
        <v>1603</v>
      </c>
      <c r="F659" s="15"/>
      <c r="G659" s="13">
        <v>20</v>
      </c>
      <c r="H659" s="2" t="s">
        <v>4709</v>
      </c>
      <c r="I659" s="2" t="str">
        <f t="shared" si="10"/>
        <v>Grotta delle Arene Candide</v>
      </c>
    </row>
    <row r="660" spans="1:9" ht="14.25" x14ac:dyDescent="0.2">
      <c r="A660" s="13">
        <v>659</v>
      </c>
      <c r="B660" s="18" t="s">
        <v>2233</v>
      </c>
      <c r="C660" s="15" t="s">
        <v>1124</v>
      </c>
      <c r="D660" s="15" t="s">
        <v>4710</v>
      </c>
      <c r="E660" s="15" t="s">
        <v>1515</v>
      </c>
      <c r="F660" s="15" t="s">
        <v>1934</v>
      </c>
      <c r="G660" s="13">
        <v>17</v>
      </c>
      <c r="H660" s="2" t="s">
        <v>4710</v>
      </c>
      <c r="I660" s="2" t="str">
        <f t="shared" si="10"/>
        <v>Grotta Piscopio</v>
      </c>
    </row>
    <row r="661" spans="1:9" ht="14.25" x14ac:dyDescent="0.2">
      <c r="A661" s="13">
        <v>660</v>
      </c>
      <c r="B661" s="18" t="s">
        <v>2234</v>
      </c>
      <c r="C661" s="15" t="s">
        <v>1234</v>
      </c>
      <c r="D661" s="15" t="s">
        <v>4711</v>
      </c>
      <c r="E661" s="15" t="s">
        <v>1515</v>
      </c>
      <c r="F661" s="15" t="s">
        <v>2235</v>
      </c>
      <c r="G661" s="13">
        <v>17</v>
      </c>
      <c r="H661" s="2" t="s">
        <v>4711</v>
      </c>
      <c r="I661" s="2" t="str">
        <f t="shared" si="10"/>
        <v>Grotta del Puntone</v>
      </c>
    </row>
    <row r="662" spans="1:9" ht="14.25" x14ac:dyDescent="0.2">
      <c r="A662" s="13">
        <v>661</v>
      </c>
      <c r="B662" s="18" t="s">
        <v>2236</v>
      </c>
      <c r="C662" s="15" t="s">
        <v>1117</v>
      </c>
      <c r="D662" s="15" t="s">
        <v>4712</v>
      </c>
      <c r="E662" s="15" t="s">
        <v>691</v>
      </c>
      <c r="F662" s="15" t="s">
        <v>2214</v>
      </c>
      <c r="G662" s="13">
        <v>20</v>
      </c>
      <c r="H662" s="2" t="s">
        <v>4712</v>
      </c>
      <c r="I662" s="2" t="str">
        <f t="shared" si="10"/>
        <v>Grotta di Quatello 1</v>
      </c>
    </row>
    <row r="663" spans="1:9" ht="14.25" x14ac:dyDescent="0.2">
      <c r="A663" s="13">
        <v>662</v>
      </c>
      <c r="B663" s="18" t="s">
        <v>2237</v>
      </c>
      <c r="C663" s="15" t="s">
        <v>1117</v>
      </c>
      <c r="D663" s="15" t="s">
        <v>4713</v>
      </c>
      <c r="E663" s="15" t="s">
        <v>691</v>
      </c>
      <c r="F663" s="15" t="s">
        <v>2214</v>
      </c>
      <c r="G663" s="13">
        <v>20</v>
      </c>
      <c r="H663" s="2" t="s">
        <v>4713</v>
      </c>
      <c r="I663" s="2" t="str">
        <f t="shared" si="10"/>
        <v>Grotta di Quatello 2</v>
      </c>
    </row>
    <row r="664" spans="1:9" ht="14.25" x14ac:dyDescent="0.2">
      <c r="A664" s="13">
        <v>663</v>
      </c>
      <c r="B664" s="18" t="s">
        <v>2238</v>
      </c>
      <c r="C664" s="15" t="s">
        <v>1117</v>
      </c>
      <c r="D664" s="15" t="s">
        <v>4714</v>
      </c>
      <c r="E664" s="15" t="s">
        <v>691</v>
      </c>
      <c r="F664" s="15" t="s">
        <v>2214</v>
      </c>
      <c r="G664" s="13">
        <v>20</v>
      </c>
      <c r="H664" s="2" t="s">
        <v>4714</v>
      </c>
      <c r="I664" s="2" t="str">
        <f t="shared" si="10"/>
        <v>Grotta di Quatello 3</v>
      </c>
    </row>
    <row r="665" spans="1:9" ht="14.25" x14ac:dyDescent="0.2">
      <c r="A665" s="13">
        <v>664</v>
      </c>
      <c r="B665" s="18" t="s">
        <v>2239</v>
      </c>
      <c r="C665" s="15" t="s">
        <v>1129</v>
      </c>
      <c r="D665" s="15" t="s">
        <v>4715</v>
      </c>
      <c r="E665" s="15" t="s">
        <v>646</v>
      </c>
      <c r="F665" s="15" t="s">
        <v>2239</v>
      </c>
      <c r="G665" s="13">
        <v>17</v>
      </c>
      <c r="H665" s="2" t="s">
        <v>4715</v>
      </c>
      <c r="I665" s="2" t="str">
        <f t="shared" ref="I665:I728" si="11">H665</f>
        <v>Grotta della Masseria Gavone</v>
      </c>
    </row>
    <row r="666" spans="1:9" ht="14.25" x14ac:dyDescent="0.2">
      <c r="A666" s="13">
        <v>665</v>
      </c>
      <c r="B666" s="18" t="s">
        <v>2240</v>
      </c>
      <c r="C666" s="15" t="s">
        <v>1124</v>
      </c>
      <c r="D666" s="15" t="s">
        <v>4716</v>
      </c>
      <c r="E666" s="15" t="s">
        <v>638</v>
      </c>
      <c r="F666" s="15" t="s">
        <v>2241</v>
      </c>
      <c r="G666" s="13">
        <v>20</v>
      </c>
      <c r="H666" s="2" t="s">
        <v>4716</v>
      </c>
      <c r="I666" s="2" t="str">
        <f t="shared" si="11"/>
        <v>Grotta Santa Maria di Merino (Caprarizza)</v>
      </c>
    </row>
    <row r="667" spans="1:9" ht="14.25" x14ac:dyDescent="0.2">
      <c r="A667" s="13">
        <v>666</v>
      </c>
      <c r="B667" s="18" t="s">
        <v>1226</v>
      </c>
      <c r="C667" s="15" t="s">
        <v>1124</v>
      </c>
      <c r="D667" s="15" t="s">
        <v>4717</v>
      </c>
      <c r="E667" s="15" t="s">
        <v>1509</v>
      </c>
      <c r="F667" s="15"/>
      <c r="G667" s="13">
        <v>20</v>
      </c>
      <c r="H667" s="2" t="s">
        <v>4717</v>
      </c>
      <c r="I667" s="2" t="str">
        <f t="shared" si="11"/>
        <v>Grotta San Martino</v>
      </c>
    </row>
    <row r="668" spans="1:9" ht="14.25" x14ac:dyDescent="0.2">
      <c r="A668" s="13">
        <v>667</v>
      </c>
      <c r="B668" s="18" t="s">
        <v>1624</v>
      </c>
      <c r="C668" s="15" t="s">
        <v>1124</v>
      </c>
      <c r="D668" s="15" t="s">
        <v>4718</v>
      </c>
      <c r="E668" s="15" t="s">
        <v>2242</v>
      </c>
      <c r="F668" s="15"/>
      <c r="G668" s="13">
        <v>15</v>
      </c>
      <c r="H668" s="2" t="s">
        <v>4718</v>
      </c>
      <c r="I668" s="2" t="str">
        <f t="shared" si="11"/>
        <v>Grotta Il Grottone</v>
      </c>
    </row>
    <row r="669" spans="1:9" ht="14.25" x14ac:dyDescent="0.2">
      <c r="A669" s="13">
        <v>668</v>
      </c>
      <c r="B669" s="18" t="s">
        <v>2243</v>
      </c>
      <c r="C669" s="15" t="s">
        <v>1503</v>
      </c>
      <c r="D669" s="15" t="s">
        <v>4719</v>
      </c>
      <c r="E669" s="15" t="s">
        <v>691</v>
      </c>
      <c r="F669" s="15" t="s">
        <v>2243</v>
      </c>
      <c r="G669" s="13">
        <v>2</v>
      </c>
      <c r="H669" s="2" t="s">
        <v>4719</v>
      </c>
      <c r="I669" s="2" t="str">
        <f t="shared" si="11"/>
        <v xml:space="preserve">Grava di  Mannarella </v>
      </c>
    </row>
    <row r="670" spans="1:9" ht="14.25" x14ac:dyDescent="0.2">
      <c r="A670" s="13">
        <v>669</v>
      </c>
      <c r="B670" s="18" t="s">
        <v>2244</v>
      </c>
      <c r="C670" s="15" t="s">
        <v>2245</v>
      </c>
      <c r="D670" s="15" t="s">
        <v>4720</v>
      </c>
      <c r="E670" s="15" t="s">
        <v>1619</v>
      </c>
      <c r="F670" s="15" t="s">
        <v>2246</v>
      </c>
      <c r="G670" s="13">
        <v>15</v>
      </c>
      <c r="H670" s="2" t="s">
        <v>4720</v>
      </c>
      <c r="I670" s="2" t="str">
        <f t="shared" si="11"/>
        <v>Antro di Diomede (grotta Testa di Morto o del Teschio)</v>
      </c>
    </row>
    <row r="671" spans="1:9" ht="14.25" x14ac:dyDescent="0.2">
      <c r="A671" s="13">
        <v>670</v>
      </c>
      <c r="B671" s="18" t="s">
        <v>2247</v>
      </c>
      <c r="C671" s="15" t="s">
        <v>1234</v>
      </c>
      <c r="D671" s="15" t="s">
        <v>4721</v>
      </c>
      <c r="E671" s="15" t="s">
        <v>1619</v>
      </c>
      <c r="F671" s="15" t="s">
        <v>2246</v>
      </c>
      <c r="G671" s="13">
        <v>15</v>
      </c>
      <c r="H671" s="2" t="s">
        <v>4721</v>
      </c>
      <c r="I671" s="2" t="str">
        <f t="shared" si="11"/>
        <v xml:space="preserve">Grotta del Ferrario </v>
      </c>
    </row>
    <row r="672" spans="1:9" ht="14.25" x14ac:dyDescent="0.2">
      <c r="A672" s="13">
        <v>671</v>
      </c>
      <c r="B672" s="18" t="s">
        <v>2248</v>
      </c>
      <c r="C672" s="15" t="s">
        <v>1124</v>
      </c>
      <c r="D672" s="15" t="s">
        <v>4722</v>
      </c>
      <c r="E672" s="15" t="s">
        <v>1519</v>
      </c>
      <c r="F672" s="15" t="s">
        <v>2249</v>
      </c>
      <c r="G672" s="13">
        <v>2</v>
      </c>
      <c r="H672" s="2" t="s">
        <v>4722</v>
      </c>
      <c r="I672" s="2" t="str">
        <f t="shared" si="11"/>
        <v>Grotta Baresella (S. Nicola Imbuti-Stefania-Sbarrone)</v>
      </c>
    </row>
    <row r="673" spans="1:9" ht="14.25" x14ac:dyDescent="0.2">
      <c r="A673" s="13">
        <v>672</v>
      </c>
      <c r="B673" s="18" t="s">
        <v>2250</v>
      </c>
      <c r="C673" s="15" t="s">
        <v>1129</v>
      </c>
      <c r="D673" s="15" t="s">
        <v>4723</v>
      </c>
      <c r="E673" s="15" t="s">
        <v>1647</v>
      </c>
      <c r="F673" s="15" t="s">
        <v>1648</v>
      </c>
      <c r="G673" s="13">
        <v>8</v>
      </c>
      <c r="H673" s="2" t="s">
        <v>4723</v>
      </c>
      <c r="I673" s="2" t="str">
        <f t="shared" si="11"/>
        <v>Grotta della Stanza (Grotta del Leone)(Grotta delle Murge Primaiole 1)</v>
      </c>
    </row>
    <row r="674" spans="1:9" ht="14.25" x14ac:dyDescent="0.2">
      <c r="A674" s="13">
        <v>673</v>
      </c>
      <c r="B674" s="18" t="s">
        <v>2251</v>
      </c>
      <c r="C674" s="15" t="s">
        <v>1234</v>
      </c>
      <c r="D674" s="15" t="s">
        <v>4724</v>
      </c>
      <c r="E674" s="15" t="s">
        <v>1647</v>
      </c>
      <c r="F674" s="15" t="s">
        <v>1648</v>
      </c>
      <c r="G674" s="13">
        <v>8</v>
      </c>
      <c r="H674" s="2" t="s">
        <v>4724</v>
      </c>
      <c r="I674" s="2" t="str">
        <f t="shared" si="11"/>
        <v>Grotta del Piatto (Grotta delle Murge Primaiole 2)</v>
      </c>
    </row>
    <row r="675" spans="1:9" ht="14.25" x14ac:dyDescent="0.2">
      <c r="A675" s="13">
        <v>674</v>
      </c>
      <c r="B675" s="18" t="s">
        <v>2252</v>
      </c>
      <c r="C675" s="15" t="s">
        <v>1256</v>
      </c>
      <c r="D675" s="15" t="s">
        <v>4725</v>
      </c>
      <c r="E675" s="15" t="s">
        <v>1647</v>
      </c>
      <c r="F675" s="15" t="s">
        <v>1648</v>
      </c>
      <c r="G675" s="13">
        <v>8</v>
      </c>
      <c r="H675" s="2" t="s">
        <v>4725</v>
      </c>
      <c r="I675" s="2" t="str">
        <f t="shared" si="11"/>
        <v>Grotta delle Murge Primaiole (del Corvo Imperiale) (Trabucco delle Murge Primaiole)</v>
      </c>
    </row>
    <row r="676" spans="1:9" ht="14.25" x14ac:dyDescent="0.2">
      <c r="A676" s="13">
        <v>675</v>
      </c>
      <c r="B676" s="18" t="s">
        <v>2253</v>
      </c>
      <c r="C676" s="15" t="s">
        <v>1124</v>
      </c>
      <c r="D676" s="15" t="s">
        <v>4726</v>
      </c>
      <c r="E676" s="15" t="s">
        <v>1500</v>
      </c>
      <c r="F676" s="15" t="s">
        <v>1970</v>
      </c>
      <c r="G676" s="13">
        <v>11</v>
      </c>
      <c r="H676" s="2" t="s">
        <v>4726</v>
      </c>
      <c r="I676" s="2" t="str">
        <f t="shared" si="11"/>
        <v>Grotta Troiano (Tojrano)</v>
      </c>
    </row>
    <row r="677" spans="1:9" ht="14.25" x14ac:dyDescent="0.2">
      <c r="A677" s="13">
        <v>676</v>
      </c>
      <c r="B677" s="18" t="s">
        <v>2254</v>
      </c>
      <c r="C677" s="15" t="s">
        <v>6278</v>
      </c>
      <c r="D677" s="15" t="s">
        <v>6279</v>
      </c>
      <c r="E677" s="15" t="s">
        <v>1500</v>
      </c>
      <c r="F677" s="15" t="s">
        <v>2255</v>
      </c>
      <c r="G677" s="13">
        <v>11</v>
      </c>
      <c r="H677" s="2" t="s">
        <v>6279</v>
      </c>
      <c r="I677" s="2" t="str">
        <f t="shared" si="11"/>
        <v>Vora presso Pozzo Impagnatiello</v>
      </c>
    </row>
    <row r="678" spans="1:9" ht="14.25" x14ac:dyDescent="0.2">
      <c r="A678" s="13">
        <v>677</v>
      </c>
      <c r="B678" s="18" t="s">
        <v>2256</v>
      </c>
      <c r="C678" s="15" t="s">
        <v>1124</v>
      </c>
      <c r="D678" s="15" t="s">
        <v>4727</v>
      </c>
      <c r="E678" s="15" t="s">
        <v>1512</v>
      </c>
      <c r="F678" s="15" t="s">
        <v>2256</v>
      </c>
      <c r="G678" s="13">
        <v>11</v>
      </c>
      <c r="H678" s="2" t="s">
        <v>4727</v>
      </c>
      <c r="I678" s="2" t="str">
        <f t="shared" si="11"/>
        <v>Grotta Palude di Sfinale</v>
      </c>
    </row>
    <row r="679" spans="1:9" ht="14.25" x14ac:dyDescent="0.2">
      <c r="A679" s="13">
        <v>678</v>
      </c>
      <c r="B679" s="18" t="s">
        <v>2257</v>
      </c>
      <c r="C679" s="15" t="s">
        <v>1195</v>
      </c>
      <c r="D679" s="15" t="s">
        <v>4728</v>
      </c>
      <c r="E679" s="15" t="s">
        <v>638</v>
      </c>
      <c r="F679" s="15" t="s">
        <v>2257</v>
      </c>
      <c r="G679" s="13">
        <v>8</v>
      </c>
      <c r="H679" s="2" t="s">
        <v>4728</v>
      </c>
      <c r="I679" s="2" t="str">
        <f t="shared" si="11"/>
        <v>Grotta  Molinella</v>
      </c>
    </row>
    <row r="680" spans="1:9" ht="14.25" x14ac:dyDescent="0.2">
      <c r="A680" s="13">
        <v>679</v>
      </c>
      <c r="B680" s="18" t="s">
        <v>2258</v>
      </c>
      <c r="C680" s="15" t="s">
        <v>1237</v>
      </c>
      <c r="D680" s="15" t="s">
        <v>4729</v>
      </c>
      <c r="E680" s="15" t="s">
        <v>638</v>
      </c>
      <c r="F680" s="15" t="s">
        <v>2259</v>
      </c>
      <c r="G680" s="13">
        <v>18</v>
      </c>
      <c r="H680" s="2" t="s">
        <v>4729</v>
      </c>
      <c r="I680" s="2" t="str">
        <f t="shared" si="11"/>
        <v>Grotta dei Carri</v>
      </c>
    </row>
    <row r="681" spans="1:9" ht="14.25" x14ac:dyDescent="0.2">
      <c r="A681" s="13">
        <v>680</v>
      </c>
      <c r="B681" s="18" t="s">
        <v>2260</v>
      </c>
      <c r="C681" s="15" t="s">
        <v>1628</v>
      </c>
      <c r="D681" s="15" t="s">
        <v>4730</v>
      </c>
      <c r="E681" s="15" t="s">
        <v>1500</v>
      </c>
      <c r="F681" s="15" t="s">
        <v>2261</v>
      </c>
      <c r="G681" s="13">
        <v>18</v>
      </c>
      <c r="H681" s="2" t="s">
        <v>4730</v>
      </c>
      <c r="I681" s="2" t="str">
        <f t="shared" si="11"/>
        <v>Grava di Fonnetto</v>
      </c>
    </row>
    <row r="682" spans="1:9" ht="14.25" x14ac:dyDescent="0.2">
      <c r="A682" s="13">
        <v>681</v>
      </c>
      <c r="B682" s="18" t="s">
        <v>2262</v>
      </c>
      <c r="C682" s="15" t="s">
        <v>1628</v>
      </c>
      <c r="D682" s="15" t="s">
        <v>4731</v>
      </c>
      <c r="E682" s="15" t="s">
        <v>1500</v>
      </c>
      <c r="F682" s="15" t="s">
        <v>2263</v>
      </c>
      <c r="G682" s="13">
        <v>2</v>
      </c>
      <c r="H682" s="2" t="s">
        <v>4731</v>
      </c>
      <c r="I682" s="2" t="str">
        <f t="shared" si="11"/>
        <v>Grava di Monte Ceraso (Vora in Settore 33T)</v>
      </c>
    </row>
    <row r="683" spans="1:9" ht="14.25" x14ac:dyDescent="0.2">
      <c r="A683" s="13">
        <v>682</v>
      </c>
      <c r="B683" s="18" t="s">
        <v>2264</v>
      </c>
      <c r="C683" s="15" t="s">
        <v>2265</v>
      </c>
      <c r="D683" s="15" t="s">
        <v>4732</v>
      </c>
      <c r="E683" s="15" t="s">
        <v>691</v>
      </c>
      <c r="F683" s="15" t="s">
        <v>2264</v>
      </c>
      <c r="G683" s="13">
        <v>11</v>
      </c>
      <c r="H683" s="2" t="s">
        <v>4732</v>
      </c>
      <c r="I683" s="2" t="str">
        <f t="shared" si="11"/>
        <v>Pozzo di Valle Arcara</v>
      </c>
    </row>
    <row r="684" spans="1:9" ht="14.25" x14ac:dyDescent="0.2">
      <c r="A684" s="13">
        <v>683</v>
      </c>
      <c r="B684" s="18" t="s">
        <v>2266</v>
      </c>
      <c r="C684" s="15" t="s">
        <v>2026</v>
      </c>
      <c r="D684" s="15" t="s">
        <v>4733</v>
      </c>
      <c r="E684" s="15" t="s">
        <v>691</v>
      </c>
      <c r="F684" s="15" t="s">
        <v>2267</v>
      </c>
      <c r="G684" s="13">
        <v>11</v>
      </c>
      <c r="H684" s="2" t="s">
        <v>4733</v>
      </c>
      <c r="I684" s="2" t="str">
        <f t="shared" si="11"/>
        <v>Grava della Piscina Majuri (grava di Malanotte)</v>
      </c>
    </row>
    <row r="685" spans="1:9" ht="14.25" x14ac:dyDescent="0.2">
      <c r="A685" s="13">
        <v>684</v>
      </c>
      <c r="B685" s="18" t="s">
        <v>2261</v>
      </c>
      <c r="C685" s="15" t="s">
        <v>1628</v>
      </c>
      <c r="D685" s="15" t="s">
        <v>4734</v>
      </c>
      <c r="E685" s="15" t="s">
        <v>1500</v>
      </c>
      <c r="F685" s="15" t="s">
        <v>2261</v>
      </c>
      <c r="G685" s="13">
        <v>11</v>
      </c>
      <c r="H685" s="2" t="s">
        <v>4734</v>
      </c>
      <c r="I685" s="2" t="str">
        <f t="shared" si="11"/>
        <v>Grava di Piano Canale</v>
      </c>
    </row>
    <row r="686" spans="1:9" ht="14.25" x14ac:dyDescent="0.2">
      <c r="A686" s="13">
        <v>685</v>
      </c>
      <c r="B686" s="18" t="s">
        <v>2268</v>
      </c>
      <c r="C686" s="15" t="s">
        <v>2269</v>
      </c>
      <c r="D686" s="15" t="s">
        <v>4735</v>
      </c>
      <c r="E686" s="15" t="s">
        <v>1497</v>
      </c>
      <c r="F686" s="15" t="s">
        <v>2270</v>
      </c>
      <c r="G686" s="13">
        <v>2</v>
      </c>
      <c r="H686" s="2" t="s">
        <v>4735</v>
      </c>
      <c r="I686" s="2" t="str">
        <f t="shared" si="11"/>
        <v>Grotta al Km 3 San Marco-Sannicandro (grotta Oliva)</v>
      </c>
    </row>
    <row r="687" spans="1:9" ht="14.25" x14ac:dyDescent="0.2">
      <c r="A687" s="13">
        <v>686</v>
      </c>
      <c r="B687" s="18" t="s">
        <v>2271</v>
      </c>
      <c r="C687" s="15" t="s">
        <v>1124</v>
      </c>
      <c r="D687" s="15" t="s">
        <v>4736</v>
      </c>
      <c r="E687" s="15" t="s">
        <v>638</v>
      </c>
      <c r="F687" s="15" t="s">
        <v>2272</v>
      </c>
      <c r="G687" s="13">
        <v>18</v>
      </c>
      <c r="H687" s="2" t="s">
        <v>4736</v>
      </c>
      <c r="I687" s="2" t="str">
        <f t="shared" si="11"/>
        <v>Grotta San Francesco (delle Travi)</v>
      </c>
    </row>
    <row r="688" spans="1:9" ht="14.25" x14ac:dyDescent="0.2">
      <c r="A688" s="13">
        <v>687</v>
      </c>
      <c r="B688" s="18" t="s">
        <v>1845</v>
      </c>
      <c r="C688" s="15" t="s">
        <v>1124</v>
      </c>
      <c r="D688" s="15" t="s">
        <v>4737</v>
      </c>
      <c r="E688" s="15" t="s">
        <v>638</v>
      </c>
      <c r="F688" s="15" t="s">
        <v>2272</v>
      </c>
      <c r="G688" s="13">
        <v>18</v>
      </c>
      <c r="H688" s="2" t="s">
        <v>4737</v>
      </c>
      <c r="I688" s="2" t="str">
        <f t="shared" si="11"/>
        <v>Grotta San Pietro</v>
      </c>
    </row>
    <row r="689" spans="1:9" ht="14.25" x14ac:dyDescent="0.2">
      <c r="A689" s="13">
        <v>688</v>
      </c>
      <c r="B689" s="18" t="s">
        <v>2273</v>
      </c>
      <c r="C689" s="15" t="s">
        <v>1124</v>
      </c>
      <c r="D689" s="15" t="s">
        <v>4738</v>
      </c>
      <c r="E689" s="15" t="s">
        <v>638</v>
      </c>
      <c r="F689" s="15" t="s">
        <v>2274</v>
      </c>
      <c r="G689" s="13">
        <v>18</v>
      </c>
      <c r="H689" s="2" t="s">
        <v>4738</v>
      </c>
      <c r="I689" s="2" t="str">
        <f t="shared" si="11"/>
        <v>Grotta Drisiglia (Intersiglia)</v>
      </c>
    </row>
    <row r="690" spans="1:9" ht="14.25" x14ac:dyDescent="0.2">
      <c r="A690" s="13">
        <v>689</v>
      </c>
      <c r="B690" s="18" t="s">
        <v>2275</v>
      </c>
      <c r="C690" s="15" t="s">
        <v>6280</v>
      </c>
      <c r="D690" s="15" t="s">
        <v>6281</v>
      </c>
      <c r="E690" s="15" t="s">
        <v>638</v>
      </c>
      <c r="F690" s="15" t="s">
        <v>2276</v>
      </c>
      <c r="G690" s="13">
        <v>18</v>
      </c>
      <c r="H690" s="2" t="s">
        <v>6281</v>
      </c>
      <c r="I690" s="2" t="str">
        <f t="shared" si="11"/>
        <v>Grotticella presso il Grottone La Palummara</v>
      </c>
    </row>
    <row r="691" spans="1:9" ht="14.25" x14ac:dyDescent="0.2">
      <c r="A691" s="13">
        <v>690</v>
      </c>
      <c r="B691" s="18" t="s">
        <v>2275</v>
      </c>
      <c r="C691" s="15" t="s">
        <v>1266</v>
      </c>
      <c r="D691" s="15" t="s">
        <v>4739</v>
      </c>
      <c r="E691" s="15" t="s">
        <v>638</v>
      </c>
      <c r="F691" s="15" t="s">
        <v>2276</v>
      </c>
      <c r="G691" s="13">
        <v>18</v>
      </c>
      <c r="H691" s="2" t="s">
        <v>4739</v>
      </c>
      <c r="I691" s="2" t="str">
        <f t="shared" si="11"/>
        <v>Grottone La Palummara</v>
      </c>
    </row>
    <row r="692" spans="1:9" ht="14.25" x14ac:dyDescent="0.2">
      <c r="A692" s="13">
        <v>691</v>
      </c>
      <c r="B692" s="18" t="s">
        <v>2277</v>
      </c>
      <c r="C692" s="15" t="s">
        <v>1124</v>
      </c>
      <c r="D692" s="15" t="s">
        <v>4740</v>
      </c>
      <c r="E692" s="15" t="s">
        <v>638</v>
      </c>
      <c r="F692" s="15" t="s">
        <v>2276</v>
      </c>
      <c r="G692" s="13">
        <v>18</v>
      </c>
      <c r="H692" s="2" t="s">
        <v>4740</v>
      </c>
      <c r="I692" s="2" t="str">
        <f t="shared" si="11"/>
        <v>Grotta La Palummara1</v>
      </c>
    </row>
    <row r="693" spans="1:9" ht="14.25" x14ac:dyDescent="0.2">
      <c r="A693" s="13">
        <v>692</v>
      </c>
      <c r="B693" s="18" t="s">
        <v>2278</v>
      </c>
      <c r="C693" s="15" t="s">
        <v>1124</v>
      </c>
      <c r="D693" s="15" t="s">
        <v>4741</v>
      </c>
      <c r="E693" s="15" t="s">
        <v>638</v>
      </c>
      <c r="F693" s="15" t="s">
        <v>2276</v>
      </c>
      <c r="G693" s="13">
        <v>18</v>
      </c>
      <c r="H693" s="2" t="s">
        <v>4741</v>
      </c>
      <c r="I693" s="2" t="str">
        <f t="shared" si="11"/>
        <v>Grotta La Palummara 2</v>
      </c>
    </row>
    <row r="694" spans="1:9" ht="14.25" x14ac:dyDescent="0.2">
      <c r="A694" s="13">
        <v>693</v>
      </c>
      <c r="B694" s="18" t="s">
        <v>2279</v>
      </c>
      <c r="C694" s="15" t="s">
        <v>1124</v>
      </c>
      <c r="D694" s="15" t="s">
        <v>4742</v>
      </c>
      <c r="E694" s="15" t="s">
        <v>638</v>
      </c>
      <c r="F694" s="15" t="s">
        <v>2276</v>
      </c>
      <c r="G694" s="13">
        <v>18</v>
      </c>
      <c r="H694" s="2" t="s">
        <v>4742</v>
      </c>
      <c r="I694" s="2" t="str">
        <f t="shared" si="11"/>
        <v>Grotta La Palummara 3</v>
      </c>
    </row>
    <row r="695" spans="1:9" ht="14.25" x14ac:dyDescent="0.2">
      <c r="A695" s="13">
        <v>694</v>
      </c>
      <c r="B695" s="18" t="s">
        <v>2280</v>
      </c>
      <c r="C695" s="15" t="s">
        <v>1195</v>
      </c>
      <c r="D695" s="15" t="s">
        <v>4743</v>
      </c>
      <c r="E695" s="15" t="s">
        <v>638</v>
      </c>
      <c r="F695" s="15" t="s">
        <v>2276</v>
      </c>
      <c r="G695" s="13">
        <v>18</v>
      </c>
      <c r="H695" s="2" t="s">
        <v>4743</v>
      </c>
      <c r="I695" s="2" t="str">
        <f t="shared" si="11"/>
        <v>Grotta  La Palummara 4</v>
      </c>
    </row>
    <row r="696" spans="1:9" ht="14.25" x14ac:dyDescent="0.2">
      <c r="A696" s="13">
        <v>695</v>
      </c>
      <c r="B696" s="18" t="s">
        <v>2281</v>
      </c>
      <c r="C696" s="15" t="s">
        <v>1195</v>
      </c>
      <c r="D696" s="15" t="s">
        <v>4744</v>
      </c>
      <c r="E696" s="15" t="s">
        <v>638</v>
      </c>
      <c r="F696" s="15" t="s">
        <v>2276</v>
      </c>
      <c r="G696" s="13">
        <v>18</v>
      </c>
      <c r="H696" s="2" t="s">
        <v>4744</v>
      </c>
      <c r="I696" s="2" t="str">
        <f t="shared" si="11"/>
        <v>Grotta  La Palummara 5</v>
      </c>
    </row>
    <row r="697" spans="1:9" ht="14.25" x14ac:dyDescent="0.2">
      <c r="A697" s="13">
        <v>696</v>
      </c>
      <c r="B697" s="18" t="s">
        <v>2282</v>
      </c>
      <c r="C697" s="15" t="s">
        <v>1234</v>
      </c>
      <c r="D697" s="15" t="s">
        <v>4745</v>
      </c>
      <c r="E697" s="15" t="s">
        <v>638</v>
      </c>
      <c r="F697" s="15" t="s">
        <v>2283</v>
      </c>
      <c r="G697" s="13">
        <v>18</v>
      </c>
      <c r="H697" s="2" t="s">
        <v>4745</v>
      </c>
      <c r="I697" s="2" t="str">
        <f t="shared" si="11"/>
        <v>Grotta del Faro di Sant’Eufemia</v>
      </c>
    </row>
    <row r="698" spans="1:9" ht="14.25" x14ac:dyDescent="0.2">
      <c r="A698" s="13">
        <v>697</v>
      </c>
      <c r="B698" s="18" t="s">
        <v>2284</v>
      </c>
      <c r="C698" s="15" t="s">
        <v>1124</v>
      </c>
      <c r="D698" s="15" t="s">
        <v>4746</v>
      </c>
      <c r="E698" s="15" t="s">
        <v>638</v>
      </c>
      <c r="F698" s="15" t="s">
        <v>1950</v>
      </c>
      <c r="G698" s="13">
        <v>8</v>
      </c>
      <c r="H698" s="2" t="s">
        <v>4746</v>
      </c>
      <c r="I698" s="2" t="str">
        <f t="shared" si="11"/>
        <v>Grotta Sorgente di Torre del Ponte</v>
      </c>
    </row>
    <row r="699" spans="1:9" ht="14.25" x14ac:dyDescent="0.2">
      <c r="A699" s="13">
        <v>698</v>
      </c>
      <c r="B699" s="18" t="s">
        <v>1950</v>
      </c>
      <c r="C699" s="15" t="s">
        <v>2109</v>
      </c>
      <c r="D699" s="15" t="s">
        <v>4747</v>
      </c>
      <c r="E699" s="15" t="s">
        <v>638</v>
      </c>
      <c r="F699" s="15" t="s">
        <v>1950</v>
      </c>
      <c r="G699" s="13">
        <v>8</v>
      </c>
      <c r="H699" s="2" t="s">
        <v>4747</v>
      </c>
      <c r="I699" s="2" t="str">
        <f t="shared" si="11"/>
        <v>Grotticella di Torre del Ponte</v>
      </c>
    </row>
    <row r="700" spans="1:9" ht="14.25" x14ac:dyDescent="0.2">
      <c r="A700" s="19">
        <v>699</v>
      </c>
      <c r="B700" s="18" t="s">
        <v>2285</v>
      </c>
      <c r="C700" s="15" t="s">
        <v>1124</v>
      </c>
      <c r="D700" s="15" t="s">
        <v>4748</v>
      </c>
      <c r="E700" s="15" t="s">
        <v>1647</v>
      </c>
      <c r="F700" s="15" t="s">
        <v>2286</v>
      </c>
      <c r="G700" s="13">
        <v>2</v>
      </c>
      <c r="H700" s="2" t="s">
        <v>4748</v>
      </c>
      <c r="I700" s="2" t="str">
        <f t="shared" si="11"/>
        <v>Grotta Palombara</v>
      </c>
    </row>
    <row r="701" spans="1:9" ht="14.25" x14ac:dyDescent="0.2">
      <c r="A701" s="19">
        <v>700</v>
      </c>
      <c r="B701" s="18" t="s">
        <v>2287</v>
      </c>
      <c r="C701" s="15" t="s">
        <v>1124</v>
      </c>
      <c r="D701" s="15" t="s">
        <v>4749</v>
      </c>
      <c r="E701" s="15" t="s">
        <v>1509</v>
      </c>
      <c r="F701" s="15" t="s">
        <v>2288</v>
      </c>
      <c r="G701" s="13">
        <v>11</v>
      </c>
      <c r="H701" s="2" t="s">
        <v>4749</v>
      </c>
      <c r="I701" s="2" t="str">
        <f t="shared" si="11"/>
        <v>Grotta Pippola</v>
      </c>
    </row>
    <row r="702" spans="1:9" ht="14.25" x14ac:dyDescent="0.2">
      <c r="A702" s="13">
        <v>701</v>
      </c>
      <c r="B702" s="18" t="s">
        <v>1715</v>
      </c>
      <c r="C702" s="15" t="s">
        <v>2289</v>
      </c>
      <c r="D702" s="15" t="s">
        <v>4750</v>
      </c>
      <c r="E702" s="15" t="s">
        <v>1619</v>
      </c>
      <c r="F702" s="15" t="s">
        <v>1078</v>
      </c>
      <c r="G702" s="13">
        <v>15</v>
      </c>
      <c r="H702" s="2" t="s">
        <v>4750</v>
      </c>
      <c r="I702" s="2" t="str">
        <f t="shared" si="11"/>
        <v>Grotticella fuori le Mura</v>
      </c>
    </row>
    <row r="703" spans="1:9" ht="14.25" x14ac:dyDescent="0.2">
      <c r="A703" s="13">
        <v>702</v>
      </c>
      <c r="B703" s="18" t="s">
        <v>2290</v>
      </c>
      <c r="C703" s="15" t="s">
        <v>1256</v>
      </c>
      <c r="D703" s="15" t="s">
        <v>4751</v>
      </c>
      <c r="E703" s="15" t="s">
        <v>1619</v>
      </c>
      <c r="F703" s="15" t="s">
        <v>2291</v>
      </c>
      <c r="G703" s="13">
        <v>15</v>
      </c>
      <c r="H703" s="2" t="s">
        <v>4751</v>
      </c>
      <c r="I703" s="2" t="str">
        <f t="shared" si="11"/>
        <v>Grotta delle Meduse</v>
      </c>
    </row>
    <row r="704" spans="1:9" ht="14.25" x14ac:dyDescent="0.2">
      <c r="A704" s="13">
        <v>703</v>
      </c>
      <c r="B704" s="18" t="s">
        <v>2292</v>
      </c>
      <c r="C704" s="15" t="s">
        <v>1129</v>
      </c>
      <c r="D704" s="15" t="s">
        <v>4752</v>
      </c>
      <c r="E704" s="15" t="s">
        <v>1619</v>
      </c>
      <c r="F704" s="15" t="s">
        <v>2291</v>
      </c>
      <c r="G704" s="13">
        <v>15</v>
      </c>
      <c r="H704" s="2" t="s">
        <v>4752</v>
      </c>
      <c r="I704" s="2" t="str">
        <f t="shared" si="11"/>
        <v>Grotta della Zavorra</v>
      </c>
    </row>
    <row r="705" spans="1:9" ht="14.25" x14ac:dyDescent="0.2">
      <c r="A705" s="13">
        <v>704</v>
      </c>
      <c r="B705" s="18" t="s">
        <v>2293</v>
      </c>
      <c r="C705" s="15" t="s">
        <v>1256</v>
      </c>
      <c r="D705" s="15" t="s">
        <v>4753</v>
      </c>
      <c r="E705" s="15" t="s">
        <v>1619</v>
      </c>
      <c r="F705" s="15" t="s">
        <v>2291</v>
      </c>
      <c r="G705" s="13">
        <v>15</v>
      </c>
      <c r="H705" s="2" t="s">
        <v>4753</v>
      </c>
      <c r="I705" s="2" t="str">
        <f t="shared" si="11"/>
        <v>Grotta delle Maree</v>
      </c>
    </row>
    <row r="706" spans="1:9" ht="14.25" x14ac:dyDescent="0.2">
      <c r="A706" s="13">
        <v>705</v>
      </c>
      <c r="B706" s="18" t="s">
        <v>2294</v>
      </c>
      <c r="C706" s="15" t="s">
        <v>1124</v>
      </c>
      <c r="D706" s="15" t="s">
        <v>4754</v>
      </c>
      <c r="E706" s="15" t="s">
        <v>1619</v>
      </c>
      <c r="F706" s="15" t="s">
        <v>2295</v>
      </c>
      <c r="G706" s="13">
        <v>15</v>
      </c>
      <c r="H706" s="2" t="s">
        <v>4754</v>
      </c>
      <c r="I706" s="2" t="str">
        <f t="shared" si="11"/>
        <v>Grotta Sorrentino</v>
      </c>
    </row>
    <row r="707" spans="1:9" ht="14.25" x14ac:dyDescent="0.2">
      <c r="A707" s="13">
        <v>706</v>
      </c>
      <c r="B707" s="18" t="s">
        <v>2296</v>
      </c>
      <c r="C707" s="15" t="s">
        <v>1124</v>
      </c>
      <c r="D707" s="15" t="s">
        <v>4755</v>
      </c>
      <c r="E707" s="15" t="s">
        <v>1619</v>
      </c>
      <c r="F707" s="15" t="s">
        <v>1620</v>
      </c>
      <c r="G707" s="13">
        <v>15</v>
      </c>
      <c r="H707" s="2" t="s">
        <v>4755</v>
      </c>
      <c r="I707" s="2" t="str">
        <f t="shared" si="11"/>
        <v>Grotta Bittone</v>
      </c>
    </row>
    <row r="708" spans="1:9" ht="14.25" x14ac:dyDescent="0.2">
      <c r="A708" s="13">
        <v>707</v>
      </c>
      <c r="B708" s="18" t="s">
        <v>2297</v>
      </c>
      <c r="C708" s="15" t="s">
        <v>1117</v>
      </c>
      <c r="D708" s="15" t="s">
        <v>4756</v>
      </c>
      <c r="E708" s="15" t="s">
        <v>1619</v>
      </c>
      <c r="F708" s="15" t="s">
        <v>1620</v>
      </c>
      <c r="G708" s="13">
        <v>15</v>
      </c>
      <c r="H708" s="2" t="s">
        <v>4756</v>
      </c>
      <c r="I708" s="2" t="str">
        <f t="shared" si="11"/>
        <v xml:space="preserve">Grotta di Cala Matano </v>
      </c>
    </row>
    <row r="709" spans="1:9" ht="14.25" x14ac:dyDescent="0.2">
      <c r="A709" s="13">
        <v>708</v>
      </c>
      <c r="B709" s="18" t="s">
        <v>2298</v>
      </c>
      <c r="C709" s="15" t="s">
        <v>2299</v>
      </c>
      <c r="D709" s="15" t="s">
        <v>4757</v>
      </c>
      <c r="E709" s="15" t="s">
        <v>1619</v>
      </c>
      <c r="F709" s="15" t="s">
        <v>2295</v>
      </c>
      <c r="G709" s="13">
        <v>15</v>
      </c>
      <c r="H709" s="2" t="s">
        <v>4757</v>
      </c>
      <c r="I709" s="2" t="str">
        <f t="shared" si="11"/>
        <v>Sifone Due Sbocchi (del Respiro)</v>
      </c>
    </row>
    <row r="710" spans="1:9" ht="14.25" x14ac:dyDescent="0.2">
      <c r="A710" s="13">
        <v>709</v>
      </c>
      <c r="B710" s="18" t="s">
        <v>2300</v>
      </c>
      <c r="C710" s="15" t="s">
        <v>1124</v>
      </c>
      <c r="D710" s="15" t="s">
        <v>4758</v>
      </c>
      <c r="E710" s="15" t="s">
        <v>1619</v>
      </c>
      <c r="F710" s="15" t="s">
        <v>2295</v>
      </c>
      <c r="G710" s="13">
        <v>15</v>
      </c>
      <c r="H710" s="2" t="s">
        <v>4758</v>
      </c>
      <c r="I710" s="2" t="str">
        <f t="shared" si="11"/>
        <v>Grotta Masai</v>
      </c>
    </row>
    <row r="711" spans="1:9" ht="14.25" x14ac:dyDescent="0.2">
      <c r="A711" s="13">
        <v>710</v>
      </c>
      <c r="B711" s="18" t="s">
        <v>2301</v>
      </c>
      <c r="C711" s="15" t="s">
        <v>2302</v>
      </c>
      <c r="D711" s="15" t="s">
        <v>4759</v>
      </c>
      <c r="E711" s="15" t="s">
        <v>1619</v>
      </c>
      <c r="F711" s="15" t="s">
        <v>1620</v>
      </c>
      <c r="G711" s="13">
        <v>15</v>
      </c>
      <c r="H711" s="2" t="s">
        <v>4759</v>
      </c>
      <c r="I711" s="2" t="str">
        <f t="shared" si="11"/>
        <v>Grotticella del Canotto</v>
      </c>
    </row>
    <row r="712" spans="1:9" ht="14.25" x14ac:dyDescent="0.2">
      <c r="A712" s="13">
        <v>711</v>
      </c>
      <c r="B712" s="18" t="s">
        <v>2303</v>
      </c>
      <c r="C712" s="15" t="s">
        <v>1375</v>
      </c>
      <c r="D712" s="15" t="s">
        <v>4760</v>
      </c>
      <c r="E712" s="15" t="s">
        <v>1619</v>
      </c>
      <c r="F712" s="15" t="s">
        <v>2295</v>
      </c>
      <c r="G712" s="13">
        <v>15</v>
      </c>
      <c r="H712" s="2" t="s">
        <v>4760</v>
      </c>
      <c r="I712" s="2" t="str">
        <f t="shared" si="11"/>
        <v>Grotta dello Straccione</v>
      </c>
    </row>
    <row r="713" spans="1:9" ht="14.25" x14ac:dyDescent="0.2">
      <c r="A713" s="13">
        <v>712</v>
      </c>
      <c r="B713" s="18" t="s">
        <v>2304</v>
      </c>
      <c r="C713" s="15" t="s">
        <v>1266</v>
      </c>
      <c r="D713" s="15" t="s">
        <v>4761</v>
      </c>
      <c r="E713" s="15" t="s">
        <v>1619</v>
      </c>
      <c r="F713" s="15" t="s">
        <v>1620</v>
      </c>
      <c r="G713" s="13">
        <v>15</v>
      </c>
      <c r="H713" s="2" t="s">
        <v>4761</v>
      </c>
      <c r="I713" s="2" t="str">
        <f t="shared" si="11"/>
        <v>Grottone Alto</v>
      </c>
    </row>
    <row r="714" spans="1:9" ht="14.25" x14ac:dyDescent="0.2">
      <c r="A714" s="13">
        <v>713</v>
      </c>
      <c r="B714" s="18" t="s">
        <v>2305</v>
      </c>
      <c r="C714" s="15" t="s">
        <v>1234</v>
      </c>
      <c r="D714" s="15" t="s">
        <v>4762</v>
      </c>
      <c r="E714" s="15" t="s">
        <v>1619</v>
      </c>
      <c r="F714" s="15" t="s">
        <v>2295</v>
      </c>
      <c r="G714" s="13">
        <v>15</v>
      </c>
      <c r="H714" s="2" t="s">
        <v>4762</v>
      </c>
      <c r="I714" s="2" t="str">
        <f t="shared" si="11"/>
        <v>Grotta del Cafone</v>
      </c>
    </row>
    <row r="715" spans="1:9" ht="14.25" x14ac:dyDescent="0.2">
      <c r="A715" s="13">
        <v>714</v>
      </c>
      <c r="B715" s="18" t="s">
        <v>2306</v>
      </c>
      <c r="C715" s="15" t="s">
        <v>1129</v>
      </c>
      <c r="D715" s="15" t="s">
        <v>4763</v>
      </c>
      <c r="E715" s="15" t="s">
        <v>1619</v>
      </c>
      <c r="F715" s="15" t="s">
        <v>1620</v>
      </c>
      <c r="G715" s="13">
        <v>15</v>
      </c>
      <c r="H715" s="2" t="s">
        <v>4763</v>
      </c>
      <c r="I715" s="2" t="str">
        <f t="shared" si="11"/>
        <v>Grotta della Pecora</v>
      </c>
    </row>
    <row r="716" spans="1:9" ht="14.25" x14ac:dyDescent="0.2">
      <c r="A716" s="13">
        <v>715</v>
      </c>
      <c r="B716" s="18" t="s">
        <v>2307</v>
      </c>
      <c r="C716" s="15" t="s">
        <v>1264</v>
      </c>
      <c r="D716" s="15" t="s">
        <v>4764</v>
      </c>
      <c r="E716" s="15" t="s">
        <v>1619</v>
      </c>
      <c r="F716" s="15" t="s">
        <v>1620</v>
      </c>
      <c r="G716" s="13">
        <v>15</v>
      </c>
      <c r="H716" s="2" t="s">
        <v>4764</v>
      </c>
      <c r="I716" s="2" t="str">
        <f t="shared" si="11"/>
        <v>Grotta dell’ Elefante</v>
      </c>
    </row>
    <row r="717" spans="1:9" ht="14.25" x14ac:dyDescent="0.2">
      <c r="A717" s="13">
        <v>716</v>
      </c>
      <c r="B717" s="18" t="s">
        <v>2308</v>
      </c>
      <c r="C717" s="15" t="s">
        <v>1256</v>
      </c>
      <c r="D717" s="15" t="s">
        <v>4765</v>
      </c>
      <c r="E717" s="15" t="s">
        <v>1619</v>
      </c>
      <c r="F717" s="15" t="s">
        <v>1620</v>
      </c>
      <c r="G717" s="13">
        <v>15</v>
      </c>
      <c r="H717" s="2" t="s">
        <v>4765</v>
      </c>
      <c r="I717" s="2" t="str">
        <f t="shared" si="11"/>
        <v>Grotta delle Arene (Grotta della Spiaggia)</v>
      </c>
    </row>
    <row r="718" spans="1:9" ht="14.25" x14ac:dyDescent="0.2">
      <c r="A718" s="13">
        <v>717</v>
      </c>
      <c r="B718" s="18" t="s">
        <v>2309</v>
      </c>
      <c r="C718" s="15" t="s">
        <v>2310</v>
      </c>
      <c r="D718" s="15" t="s">
        <v>4766</v>
      </c>
      <c r="E718" s="15" t="s">
        <v>1619</v>
      </c>
      <c r="F718" s="15" t="s">
        <v>1620</v>
      </c>
      <c r="G718" s="13">
        <v>15</v>
      </c>
      <c r="H718" s="2" t="s">
        <v>4766</v>
      </c>
      <c r="I718" s="2" t="str">
        <f t="shared" si="11"/>
        <v>Buco Bellavista 1</v>
      </c>
    </row>
    <row r="719" spans="1:9" ht="14.25" x14ac:dyDescent="0.2">
      <c r="A719" s="13">
        <v>718</v>
      </c>
      <c r="B719" s="18" t="s">
        <v>2311</v>
      </c>
      <c r="C719" s="15" t="s">
        <v>2310</v>
      </c>
      <c r="D719" s="15" t="s">
        <v>4767</v>
      </c>
      <c r="E719" s="15" t="s">
        <v>1619</v>
      </c>
      <c r="F719" s="15" t="s">
        <v>1620</v>
      </c>
      <c r="G719" s="13">
        <v>15</v>
      </c>
      <c r="H719" s="2" t="s">
        <v>4767</v>
      </c>
      <c r="I719" s="2" t="str">
        <f t="shared" si="11"/>
        <v>Buco Bellavista 2</v>
      </c>
    </row>
    <row r="720" spans="1:9" ht="14.25" x14ac:dyDescent="0.2">
      <c r="A720" s="13">
        <v>719</v>
      </c>
      <c r="B720" s="18" t="s">
        <v>2312</v>
      </c>
      <c r="C720" s="15" t="s">
        <v>1237</v>
      </c>
      <c r="D720" s="15" t="s">
        <v>4768</v>
      </c>
      <c r="E720" s="15" t="s">
        <v>1619</v>
      </c>
      <c r="F720" s="15" t="s">
        <v>2295</v>
      </c>
      <c r="G720" s="13">
        <v>15</v>
      </c>
      <c r="H720" s="2" t="s">
        <v>4768</v>
      </c>
      <c r="I720" s="2" t="str">
        <f t="shared" si="11"/>
        <v>Grotta dei Gabbiani</v>
      </c>
    </row>
    <row r="721" spans="1:9" ht="14.25" x14ac:dyDescent="0.2">
      <c r="A721" s="13">
        <v>720</v>
      </c>
      <c r="B721" s="18" t="s">
        <v>2313</v>
      </c>
      <c r="C721" s="15" t="s">
        <v>1234</v>
      </c>
      <c r="D721" s="15" t="s">
        <v>4769</v>
      </c>
      <c r="E721" s="15" t="s">
        <v>1619</v>
      </c>
      <c r="F721" s="15" t="s">
        <v>2295</v>
      </c>
      <c r="G721" s="13">
        <v>15</v>
      </c>
      <c r="H721" s="2" t="s">
        <v>4769</v>
      </c>
      <c r="I721" s="2" t="str">
        <f t="shared" si="11"/>
        <v>Grotta del Falconetto</v>
      </c>
    </row>
    <row r="722" spans="1:9" ht="14.25" x14ac:dyDescent="0.2">
      <c r="A722" s="13">
        <v>721</v>
      </c>
      <c r="B722" s="18" t="s">
        <v>2314</v>
      </c>
      <c r="C722" s="15" t="s">
        <v>1124</v>
      </c>
      <c r="D722" s="15" t="s">
        <v>4770</v>
      </c>
      <c r="E722" s="15" t="s">
        <v>1647</v>
      </c>
      <c r="F722" s="15" t="s">
        <v>2315</v>
      </c>
      <c r="G722" s="13">
        <v>8</v>
      </c>
      <c r="H722" s="2" t="s">
        <v>4770</v>
      </c>
      <c r="I722" s="2" t="str">
        <f t="shared" si="11"/>
        <v>Grotta Nera (Grava Madonna di Cristo-Grotta dei Briganti)</v>
      </c>
    </row>
    <row r="723" spans="1:9" ht="14.25" x14ac:dyDescent="0.2">
      <c r="A723" s="13">
        <v>722</v>
      </c>
      <c r="B723" s="18" t="s">
        <v>2316</v>
      </c>
      <c r="C723" s="15" t="s">
        <v>1264</v>
      </c>
      <c r="D723" s="15" t="s">
        <v>4771</v>
      </c>
      <c r="E723" s="15" t="s">
        <v>640</v>
      </c>
      <c r="F723" s="15" t="s">
        <v>2317</v>
      </c>
      <c r="G723" s="13">
        <v>11</v>
      </c>
      <c r="H723" s="2" t="s">
        <v>4771</v>
      </c>
      <c r="I723" s="2" t="str">
        <f t="shared" si="11"/>
        <v>Grotta dell’ Impisu</v>
      </c>
    </row>
    <row r="724" spans="1:9" ht="14.25" x14ac:dyDescent="0.2">
      <c r="A724" s="13">
        <v>723</v>
      </c>
      <c r="B724" s="18" t="s">
        <v>2318</v>
      </c>
      <c r="C724" s="15" t="s">
        <v>1129</v>
      </c>
      <c r="D724" s="15" t="s">
        <v>4772</v>
      </c>
      <c r="E724" s="15" t="s">
        <v>1619</v>
      </c>
      <c r="F724" s="15" t="s">
        <v>2246</v>
      </c>
      <c r="G724" s="13">
        <v>15</v>
      </c>
      <c r="H724" s="2" t="s">
        <v>4772</v>
      </c>
      <c r="I724" s="2" t="str">
        <f t="shared" si="11"/>
        <v>Grotta della Sirena</v>
      </c>
    </row>
    <row r="725" spans="1:9" ht="14.25" x14ac:dyDescent="0.2">
      <c r="A725" s="13">
        <v>724</v>
      </c>
      <c r="B725" s="18" t="s">
        <v>2319</v>
      </c>
      <c r="C725" s="15" t="s">
        <v>1237</v>
      </c>
      <c r="D725" s="15" t="s">
        <v>4773</v>
      </c>
      <c r="E725" s="15" t="s">
        <v>1619</v>
      </c>
      <c r="F725" s="15" t="s">
        <v>2246</v>
      </c>
      <c r="G725" s="13">
        <v>15</v>
      </c>
      <c r="H725" s="2" t="s">
        <v>4773</v>
      </c>
      <c r="I725" s="2" t="str">
        <f t="shared" si="11"/>
        <v>Grotta dei Lucernai</v>
      </c>
    </row>
    <row r="726" spans="1:9" ht="14.25" x14ac:dyDescent="0.2">
      <c r="A726" s="13">
        <v>725</v>
      </c>
      <c r="B726" s="18" t="s">
        <v>2320</v>
      </c>
      <c r="C726" s="15" t="s">
        <v>1256</v>
      </c>
      <c r="D726" s="15" t="s">
        <v>4774</v>
      </c>
      <c r="E726" s="15" t="s">
        <v>1619</v>
      </c>
      <c r="F726" s="15" t="s">
        <v>2246</v>
      </c>
      <c r="G726" s="13">
        <v>15</v>
      </c>
      <c r="H726" s="2" t="s">
        <v>4774</v>
      </c>
      <c r="I726" s="2" t="str">
        <f t="shared" si="11"/>
        <v>Grotta delle Vedove</v>
      </c>
    </row>
    <row r="727" spans="1:9" ht="14.25" x14ac:dyDescent="0.2">
      <c r="A727" s="13">
        <v>726</v>
      </c>
      <c r="B727" s="18" t="s">
        <v>2321</v>
      </c>
      <c r="C727" s="15" t="s">
        <v>1237</v>
      </c>
      <c r="D727" s="15" t="s">
        <v>4775</v>
      </c>
      <c r="E727" s="15" t="s">
        <v>1619</v>
      </c>
      <c r="F727" s="15" t="s">
        <v>2246</v>
      </c>
      <c r="G727" s="13">
        <v>15</v>
      </c>
      <c r="H727" s="2" t="s">
        <v>4775</v>
      </c>
      <c r="I727" s="2" t="str">
        <f t="shared" si="11"/>
        <v>Grotta dei Malati</v>
      </c>
    </row>
    <row r="728" spans="1:9" ht="14.25" x14ac:dyDescent="0.2">
      <c r="A728" s="13">
        <v>727</v>
      </c>
      <c r="B728" s="18" t="s">
        <v>2322</v>
      </c>
      <c r="C728" s="15" t="s">
        <v>2207</v>
      </c>
      <c r="D728" s="15" t="s">
        <v>4776</v>
      </c>
      <c r="E728" s="15" t="s">
        <v>1497</v>
      </c>
      <c r="F728" s="15" t="s">
        <v>2323</v>
      </c>
      <c r="G728" s="13">
        <v>15</v>
      </c>
      <c r="H728" s="2" t="s">
        <v>4776</v>
      </c>
      <c r="I728" s="2" t="str">
        <f t="shared" si="11"/>
        <v>Grava dell’ Agrifoglio</v>
      </c>
    </row>
    <row r="729" spans="1:9" ht="14.25" x14ac:dyDescent="0.2">
      <c r="A729" s="13">
        <v>728</v>
      </c>
      <c r="B729" s="18" t="s">
        <v>2324</v>
      </c>
      <c r="C729" s="15" t="s">
        <v>1117</v>
      </c>
      <c r="D729" s="15" t="s">
        <v>4777</v>
      </c>
      <c r="E729" s="15" t="s">
        <v>1497</v>
      </c>
      <c r="F729" s="15" t="s">
        <v>2324</v>
      </c>
      <c r="G729" s="13">
        <v>2</v>
      </c>
      <c r="H729" s="2" t="s">
        <v>4777</v>
      </c>
      <c r="I729" s="2" t="str">
        <f t="shared" ref="I729:I792" si="12">H729</f>
        <v xml:space="preserve">Grotta di Coppa di Mezzo </v>
      </c>
    </row>
    <row r="730" spans="1:9" ht="14.25" x14ac:dyDescent="0.2">
      <c r="A730" s="13">
        <v>729</v>
      </c>
      <c r="B730" s="18" t="s">
        <v>1653</v>
      </c>
      <c r="C730" s="15" t="s">
        <v>2325</v>
      </c>
      <c r="D730" s="15" t="s">
        <v>4778</v>
      </c>
      <c r="E730" s="15" t="s">
        <v>1497</v>
      </c>
      <c r="F730" s="15" t="s">
        <v>1930</v>
      </c>
      <c r="G730" s="13">
        <v>15</v>
      </c>
      <c r="H730" s="2" t="s">
        <v>4778</v>
      </c>
      <c r="I730" s="2" t="str">
        <f t="shared" si="12"/>
        <v>Grava del Purgatorio</v>
      </c>
    </row>
    <row r="731" spans="1:9" ht="14.25" x14ac:dyDescent="0.2">
      <c r="A731" s="13">
        <v>730</v>
      </c>
      <c r="B731" s="18" t="s">
        <v>2326</v>
      </c>
      <c r="C731" s="15" t="s">
        <v>1256</v>
      </c>
      <c r="D731" s="15" t="s">
        <v>4779</v>
      </c>
      <c r="E731" s="15" t="s">
        <v>638</v>
      </c>
      <c r="F731" s="15" t="s">
        <v>2327</v>
      </c>
      <c r="G731" s="13">
        <v>18</v>
      </c>
      <c r="H731" s="2" t="s">
        <v>4779</v>
      </c>
      <c r="I731" s="2" t="str">
        <f t="shared" si="12"/>
        <v xml:space="preserve">Grotta delle Rondini </v>
      </c>
    </row>
    <row r="732" spans="1:9" ht="14.25" x14ac:dyDescent="0.2">
      <c r="A732" s="13">
        <v>731</v>
      </c>
      <c r="B732" s="18" t="s">
        <v>2328</v>
      </c>
      <c r="C732" s="15" t="s">
        <v>1628</v>
      </c>
      <c r="D732" s="15" t="s">
        <v>4780</v>
      </c>
      <c r="E732" s="15" t="s">
        <v>691</v>
      </c>
      <c r="F732" s="15" t="s">
        <v>2329</v>
      </c>
      <c r="G732" s="13">
        <v>11</v>
      </c>
      <c r="H732" s="2" t="s">
        <v>4780</v>
      </c>
      <c r="I732" s="2" t="str">
        <f t="shared" si="12"/>
        <v>Grava di Veda dell’Aino</v>
      </c>
    </row>
    <row r="733" spans="1:9" ht="14.25" x14ac:dyDescent="0.2">
      <c r="A733" s="13">
        <v>732</v>
      </c>
      <c r="B733" s="18" t="s">
        <v>2330</v>
      </c>
      <c r="C733" s="15" t="s">
        <v>1628</v>
      </c>
      <c r="D733" s="15" t="s">
        <v>4781</v>
      </c>
      <c r="E733" s="15" t="s">
        <v>691</v>
      </c>
      <c r="F733" s="15" t="s">
        <v>2331</v>
      </c>
      <c r="G733" s="13">
        <v>11</v>
      </c>
      <c r="H733" s="2" t="s">
        <v>4781</v>
      </c>
      <c r="I733" s="2" t="str">
        <f t="shared" si="12"/>
        <v>Grava di Pozzo Lombardo</v>
      </c>
    </row>
    <row r="734" spans="1:9" ht="14.25" x14ac:dyDescent="0.2">
      <c r="A734" s="13">
        <v>733</v>
      </c>
      <c r="B734" s="18" t="s">
        <v>2332</v>
      </c>
      <c r="C734" s="15" t="s">
        <v>1221</v>
      </c>
      <c r="D734" s="15" t="s">
        <v>4782</v>
      </c>
      <c r="E734" s="15" t="s">
        <v>691</v>
      </c>
      <c r="F734" s="15" t="s">
        <v>2333</v>
      </c>
      <c r="G734" s="13">
        <v>11</v>
      </c>
      <c r="H734" s="2" t="s">
        <v>4782</v>
      </c>
      <c r="I734" s="2" t="str">
        <f t="shared" si="12"/>
        <v>Grotta di  Valle del Tesoro 1</v>
      </c>
    </row>
    <row r="735" spans="1:9" ht="14.25" x14ac:dyDescent="0.2">
      <c r="A735" s="13">
        <v>734</v>
      </c>
      <c r="B735" s="18" t="s">
        <v>2334</v>
      </c>
      <c r="C735" s="15" t="s">
        <v>1117</v>
      </c>
      <c r="D735" s="15" t="s">
        <v>4783</v>
      </c>
      <c r="E735" s="15" t="s">
        <v>691</v>
      </c>
      <c r="F735" s="15" t="s">
        <v>2333</v>
      </c>
      <c r="G735" s="13">
        <v>11</v>
      </c>
      <c r="H735" s="2" t="s">
        <v>4783</v>
      </c>
      <c r="I735" s="2" t="str">
        <f t="shared" si="12"/>
        <v>Grotta di Valle del Tesoro 2</v>
      </c>
    </row>
    <row r="736" spans="1:9" ht="14.25" x14ac:dyDescent="0.2">
      <c r="A736" s="13">
        <v>735</v>
      </c>
      <c r="B736" s="18" t="s">
        <v>2335</v>
      </c>
      <c r="C736" s="15" t="s">
        <v>1628</v>
      </c>
      <c r="D736" s="15" t="s">
        <v>4784</v>
      </c>
      <c r="E736" s="15" t="s">
        <v>1500</v>
      </c>
      <c r="F736" s="15" t="s">
        <v>2336</v>
      </c>
      <c r="G736" s="13">
        <v>2</v>
      </c>
      <c r="H736" s="2" t="s">
        <v>4784</v>
      </c>
      <c r="I736" s="2" t="str">
        <f t="shared" si="12"/>
        <v>Grava di Marianno</v>
      </c>
    </row>
    <row r="737" spans="1:9" ht="14.25" x14ac:dyDescent="0.2">
      <c r="A737" s="13">
        <v>736</v>
      </c>
      <c r="B737" s="18" t="s">
        <v>2337</v>
      </c>
      <c r="C737" s="15" t="s">
        <v>1129</v>
      </c>
      <c r="D737" s="15" t="s">
        <v>4785</v>
      </c>
      <c r="E737" s="15" t="s">
        <v>1619</v>
      </c>
      <c r="F737" s="15" t="s">
        <v>2246</v>
      </c>
      <c r="G737" s="13">
        <v>15</v>
      </c>
      <c r="H737" s="2" t="s">
        <v>4785</v>
      </c>
      <c r="I737" s="2" t="str">
        <f t="shared" si="12"/>
        <v>Grotta della Madonna</v>
      </c>
    </row>
    <row r="738" spans="1:9" ht="14.25" x14ac:dyDescent="0.2">
      <c r="A738" s="13">
        <v>737</v>
      </c>
      <c r="B738" s="18" t="s">
        <v>2338</v>
      </c>
      <c r="C738" s="15" t="s">
        <v>1256</v>
      </c>
      <c r="D738" s="15" t="s">
        <v>4786</v>
      </c>
      <c r="E738" s="15" t="s">
        <v>1619</v>
      </c>
      <c r="F738" s="15" t="s">
        <v>2246</v>
      </c>
      <c r="G738" s="13">
        <v>15</v>
      </c>
      <c r="H738" s="2" t="s">
        <v>4786</v>
      </c>
      <c r="I738" s="2" t="str">
        <f t="shared" si="12"/>
        <v>Grotta delle Ossa</v>
      </c>
    </row>
    <row r="739" spans="1:9" ht="14.25" x14ac:dyDescent="0.2">
      <c r="A739" s="13">
        <v>738</v>
      </c>
      <c r="B739" s="18" t="s">
        <v>2339</v>
      </c>
      <c r="C739" s="15" t="s">
        <v>1640</v>
      </c>
      <c r="D739" s="15" t="s">
        <v>4787</v>
      </c>
      <c r="E739" s="15" t="s">
        <v>1619</v>
      </c>
      <c r="F739" s="15" t="s">
        <v>2246</v>
      </c>
      <c r="G739" s="13">
        <v>15</v>
      </c>
      <c r="H739" s="2" t="s">
        <v>4787</v>
      </c>
      <c r="I739" s="2" t="str">
        <f t="shared" si="12"/>
        <v>Grotta sotto la Diaclasi</v>
      </c>
    </row>
    <row r="740" spans="1:9" ht="14.25" x14ac:dyDescent="0.2">
      <c r="A740" s="13">
        <v>739</v>
      </c>
      <c r="B740" s="18" t="s">
        <v>2340</v>
      </c>
      <c r="C740" s="15" t="s">
        <v>1129</v>
      </c>
      <c r="D740" s="15" t="s">
        <v>4788</v>
      </c>
      <c r="E740" s="15" t="s">
        <v>1619</v>
      </c>
      <c r="F740" s="15" t="s">
        <v>2246</v>
      </c>
      <c r="G740" s="13">
        <v>15</v>
      </c>
      <c r="H740" s="2" t="s">
        <v>4788</v>
      </c>
      <c r="I740" s="2" t="str">
        <f t="shared" si="12"/>
        <v xml:space="preserve">Grotta della Greppia </v>
      </c>
    </row>
    <row r="741" spans="1:9" ht="14.25" x14ac:dyDescent="0.2">
      <c r="A741" s="13">
        <v>740</v>
      </c>
      <c r="B741" s="18" t="s">
        <v>2341</v>
      </c>
      <c r="C741" s="15" t="s">
        <v>2342</v>
      </c>
      <c r="D741" s="15" t="s">
        <v>4789</v>
      </c>
      <c r="E741" s="15" t="s">
        <v>1619</v>
      </c>
      <c r="F741" s="15" t="s">
        <v>2246</v>
      </c>
      <c r="G741" s="13">
        <v>15</v>
      </c>
      <c r="H741" s="2" t="s">
        <v>4789</v>
      </c>
      <c r="I741" s="2" t="str">
        <f t="shared" si="12"/>
        <v>Grotta fra Greppia e Diaclasi</v>
      </c>
    </row>
    <row r="742" spans="1:9" ht="14.25" x14ac:dyDescent="0.2">
      <c r="A742" s="13">
        <v>741</v>
      </c>
      <c r="B742" s="18" t="s">
        <v>2343</v>
      </c>
      <c r="C742" s="15" t="s">
        <v>2302</v>
      </c>
      <c r="D742" s="15" t="s">
        <v>4790</v>
      </c>
      <c r="E742" s="15" t="s">
        <v>1619</v>
      </c>
      <c r="F742" s="15" t="s">
        <v>1620</v>
      </c>
      <c r="G742" s="13">
        <v>15</v>
      </c>
      <c r="H742" s="2" t="s">
        <v>4790</v>
      </c>
      <c r="I742" s="2" t="str">
        <f t="shared" si="12"/>
        <v>Grotticella del Caimano</v>
      </c>
    </row>
    <row r="743" spans="1:9" ht="14.25" x14ac:dyDescent="0.2">
      <c r="A743" s="13">
        <v>742</v>
      </c>
      <c r="B743" s="18" t="s">
        <v>2344</v>
      </c>
      <c r="C743" s="15" t="s">
        <v>1129</v>
      </c>
      <c r="D743" s="15" t="s">
        <v>4791</v>
      </c>
      <c r="E743" s="15" t="s">
        <v>638</v>
      </c>
      <c r="F743" s="15" t="s">
        <v>2345</v>
      </c>
      <c r="G743" s="13">
        <v>18</v>
      </c>
      <c r="H743" s="2" t="s">
        <v>4791</v>
      </c>
      <c r="I743" s="2" t="str">
        <f t="shared" si="12"/>
        <v>Grotta della Pergola</v>
      </c>
    </row>
    <row r="744" spans="1:9" ht="14.25" x14ac:dyDescent="0.2">
      <c r="A744" s="13">
        <v>743</v>
      </c>
      <c r="B744" s="18" t="s">
        <v>2346</v>
      </c>
      <c r="C744" s="15" t="s">
        <v>1124</v>
      </c>
      <c r="D744" s="15" t="s">
        <v>4792</v>
      </c>
      <c r="E744" s="15" t="s">
        <v>638</v>
      </c>
      <c r="F744" s="15" t="s">
        <v>2347</v>
      </c>
      <c r="G744" s="13">
        <v>18</v>
      </c>
      <c r="H744" s="2" t="s">
        <v>4792</v>
      </c>
      <c r="I744" s="2" t="str">
        <f t="shared" si="12"/>
        <v>Grotta Quadra</v>
      </c>
    </row>
    <row r="745" spans="1:9" ht="14.25" x14ac:dyDescent="0.2">
      <c r="A745" s="13">
        <v>744</v>
      </c>
      <c r="B745" s="18" t="s">
        <v>2348</v>
      </c>
      <c r="C745" s="15" t="s">
        <v>1129</v>
      </c>
      <c r="D745" s="15" t="s">
        <v>442</v>
      </c>
      <c r="E745" s="15" t="s">
        <v>638</v>
      </c>
      <c r="F745" s="15" t="s">
        <v>2347</v>
      </c>
      <c r="G745" s="13">
        <v>18</v>
      </c>
      <c r="H745" s="2" t="s">
        <v>442</v>
      </c>
      <c r="I745" s="2" t="str">
        <f t="shared" si="12"/>
        <v>Grotta della Finestra</v>
      </c>
    </row>
    <row r="746" spans="1:9" ht="14.25" x14ac:dyDescent="0.2">
      <c r="A746" s="13">
        <v>745</v>
      </c>
      <c r="B746" s="18" t="s">
        <v>2347</v>
      </c>
      <c r="C746" s="15" t="s">
        <v>1567</v>
      </c>
      <c r="D746" s="15" t="s">
        <v>4793</v>
      </c>
      <c r="E746" s="15" t="s">
        <v>638</v>
      </c>
      <c r="F746" s="15" t="s">
        <v>2347</v>
      </c>
      <c r="G746" s="13">
        <v>18</v>
      </c>
      <c r="H746" s="2" t="s">
        <v>4793</v>
      </c>
      <c r="I746" s="2" t="str">
        <f t="shared" si="12"/>
        <v>Grotta grande San Felice</v>
      </c>
    </row>
    <row r="747" spans="1:9" ht="14.25" x14ac:dyDescent="0.2">
      <c r="A747" s="13">
        <v>746</v>
      </c>
      <c r="B747" s="18" t="s">
        <v>2347</v>
      </c>
      <c r="C747" s="15" t="s">
        <v>2349</v>
      </c>
      <c r="D747" s="15" t="s">
        <v>4794</v>
      </c>
      <c r="E747" s="15" t="s">
        <v>638</v>
      </c>
      <c r="F747" s="15" t="s">
        <v>2347</v>
      </c>
      <c r="G747" s="13">
        <v>18</v>
      </c>
      <c r="H747" s="2" t="s">
        <v>4794</v>
      </c>
      <c r="I747" s="2" t="str">
        <f t="shared" si="12"/>
        <v>Grotticella  San Felice</v>
      </c>
    </row>
    <row r="748" spans="1:9" ht="14.25" x14ac:dyDescent="0.2">
      <c r="A748" s="13">
        <v>747</v>
      </c>
      <c r="B748" s="18" t="s">
        <v>2350</v>
      </c>
      <c r="C748" s="15" t="s">
        <v>1129</v>
      </c>
      <c r="D748" s="15" t="s">
        <v>4795</v>
      </c>
      <c r="E748" s="15" t="s">
        <v>638</v>
      </c>
      <c r="F748" s="15" t="s">
        <v>2347</v>
      </c>
      <c r="G748" s="13">
        <v>2</v>
      </c>
      <c r="H748" s="2" t="s">
        <v>4795</v>
      </c>
      <c r="I748" s="2" t="str">
        <f t="shared" si="12"/>
        <v>Grotta della Cala E San Felice</v>
      </c>
    </row>
    <row r="749" spans="1:9" ht="14.25" x14ac:dyDescent="0.2">
      <c r="A749" s="13">
        <v>748</v>
      </c>
      <c r="B749" s="18" t="s">
        <v>2351</v>
      </c>
      <c r="C749" s="15" t="s">
        <v>1124</v>
      </c>
      <c r="D749" s="15" t="s">
        <v>4796</v>
      </c>
      <c r="E749" s="15" t="s">
        <v>638</v>
      </c>
      <c r="F749" s="15" t="s">
        <v>2352</v>
      </c>
      <c r="G749" s="13">
        <v>11</v>
      </c>
      <c r="H749" s="2" t="s">
        <v>4796</v>
      </c>
      <c r="I749" s="2" t="str">
        <f t="shared" si="12"/>
        <v>Grotta Testa del Gargano 1</v>
      </c>
    </row>
    <row r="750" spans="1:9" ht="14.25" x14ac:dyDescent="0.2">
      <c r="A750" s="13">
        <v>749</v>
      </c>
      <c r="B750" s="18" t="s">
        <v>2353</v>
      </c>
      <c r="C750" s="15" t="s">
        <v>1124</v>
      </c>
      <c r="D750" s="15" t="s">
        <v>4797</v>
      </c>
      <c r="E750" s="15" t="s">
        <v>638</v>
      </c>
      <c r="F750" s="15" t="s">
        <v>2352</v>
      </c>
      <c r="G750" s="13">
        <v>11</v>
      </c>
      <c r="H750" s="2" t="s">
        <v>4797</v>
      </c>
      <c r="I750" s="2" t="str">
        <f t="shared" si="12"/>
        <v>Grotta Due Ingressi</v>
      </c>
    </row>
    <row r="751" spans="1:9" ht="14.25" x14ac:dyDescent="0.2">
      <c r="A751" s="13">
        <v>750</v>
      </c>
      <c r="B751" s="18" t="s">
        <v>1514</v>
      </c>
      <c r="C751" s="15" t="s">
        <v>1195</v>
      </c>
      <c r="D751" s="15" t="s">
        <v>4798</v>
      </c>
      <c r="E751" s="15" t="s">
        <v>638</v>
      </c>
      <c r="F751" s="15" t="s">
        <v>2352</v>
      </c>
      <c r="G751" s="13">
        <v>11</v>
      </c>
      <c r="H751" s="2" t="s">
        <v>4798</v>
      </c>
      <c r="I751" s="2" t="str">
        <f t="shared" si="12"/>
        <v>Grotta  Campana</v>
      </c>
    </row>
    <row r="752" spans="1:9" ht="14.25" x14ac:dyDescent="0.2">
      <c r="A752" s="13">
        <v>751</v>
      </c>
      <c r="B752" s="18" t="s">
        <v>2354</v>
      </c>
      <c r="C752" s="15" t="s">
        <v>1234</v>
      </c>
      <c r="D752" s="15" t="s">
        <v>4799</v>
      </c>
      <c r="E752" s="15" t="s">
        <v>638</v>
      </c>
      <c r="F752" s="15" t="s">
        <v>2352</v>
      </c>
      <c r="G752" s="13">
        <v>11</v>
      </c>
      <c r="H752" s="2" t="s">
        <v>4799</v>
      </c>
      <c r="I752" s="2" t="str">
        <f t="shared" si="12"/>
        <v>Grotta del Kanyon</v>
      </c>
    </row>
    <row r="753" spans="1:9" ht="14.25" x14ac:dyDescent="0.2">
      <c r="A753" s="13">
        <v>752</v>
      </c>
      <c r="B753" s="18" t="s">
        <v>2355</v>
      </c>
      <c r="C753" s="15" t="s">
        <v>1234</v>
      </c>
      <c r="D753" s="15" t="s">
        <v>4800</v>
      </c>
      <c r="E753" s="15" t="s">
        <v>638</v>
      </c>
      <c r="F753" s="15" t="s">
        <v>2352</v>
      </c>
      <c r="G753" s="13">
        <v>11</v>
      </c>
      <c r="H753" s="2" t="s">
        <v>4800</v>
      </c>
      <c r="I753" s="2" t="str">
        <f t="shared" si="12"/>
        <v>Grotta del Pilastro</v>
      </c>
    </row>
    <row r="754" spans="1:9" ht="14.25" x14ac:dyDescent="0.2">
      <c r="A754" s="19">
        <v>753</v>
      </c>
      <c r="B754" s="18" t="s">
        <v>2078</v>
      </c>
      <c r="C754" s="15" t="s">
        <v>1124</v>
      </c>
      <c r="D754" s="15" t="s">
        <v>4602</v>
      </c>
      <c r="E754" s="15" t="s">
        <v>638</v>
      </c>
      <c r="F754" s="15" t="s">
        <v>2352</v>
      </c>
      <c r="G754" s="13">
        <v>11</v>
      </c>
      <c r="H754" s="2" t="s">
        <v>4602</v>
      </c>
      <c r="I754" s="2" t="str">
        <f t="shared" si="12"/>
        <v>Grotta Tre Ingressi</v>
      </c>
    </row>
    <row r="755" spans="1:9" ht="14.25" x14ac:dyDescent="0.2">
      <c r="A755" s="13">
        <v>754</v>
      </c>
      <c r="B755" s="18" t="s">
        <v>2356</v>
      </c>
      <c r="C755" s="15" t="s">
        <v>1124</v>
      </c>
      <c r="D755" s="15" t="s">
        <v>4801</v>
      </c>
      <c r="E755" s="15" t="s">
        <v>638</v>
      </c>
      <c r="F755" s="15" t="s">
        <v>2352</v>
      </c>
      <c r="G755" s="13">
        <v>11</v>
      </c>
      <c r="H755" s="2" t="s">
        <v>4801</v>
      </c>
      <c r="I755" s="2" t="str">
        <f t="shared" si="12"/>
        <v>Grotta Testa del Gargano 2</v>
      </c>
    </row>
    <row r="756" spans="1:9" ht="14.25" x14ac:dyDescent="0.2">
      <c r="A756" s="13">
        <v>755</v>
      </c>
      <c r="B756" s="18" t="s">
        <v>2357</v>
      </c>
      <c r="C756" s="15" t="s">
        <v>1124</v>
      </c>
      <c r="D756" s="15" t="s">
        <v>4802</v>
      </c>
      <c r="E756" s="15" t="s">
        <v>638</v>
      </c>
      <c r="F756" s="15" t="s">
        <v>2352</v>
      </c>
      <c r="G756" s="13">
        <v>11</v>
      </c>
      <c r="H756" s="2" t="s">
        <v>4802</v>
      </c>
      <c r="I756" s="2" t="str">
        <f t="shared" si="12"/>
        <v>Grotta Testa del Gargano 3</v>
      </c>
    </row>
    <row r="757" spans="1:9" ht="14.25" x14ac:dyDescent="0.2">
      <c r="A757" s="13">
        <v>756</v>
      </c>
      <c r="B757" s="18" t="s">
        <v>2358</v>
      </c>
      <c r="C757" s="15" t="s">
        <v>2359</v>
      </c>
      <c r="D757" s="15" t="s">
        <v>4803</v>
      </c>
      <c r="E757" s="15" t="s">
        <v>638</v>
      </c>
      <c r="F757" s="15" t="s">
        <v>2360</v>
      </c>
      <c r="G757" s="13">
        <v>11</v>
      </c>
      <c r="H757" s="2" t="s">
        <v>4803</v>
      </c>
      <c r="I757" s="2" t="str">
        <f t="shared" si="12"/>
        <v>Antro dei Rondoni</v>
      </c>
    </row>
    <row r="758" spans="1:9" ht="14.25" x14ac:dyDescent="0.2">
      <c r="A758" s="13">
        <v>757</v>
      </c>
      <c r="B758" s="18" t="s">
        <v>2361</v>
      </c>
      <c r="C758" s="15" t="s">
        <v>1124</v>
      </c>
      <c r="D758" s="15" t="s">
        <v>4804</v>
      </c>
      <c r="E758" s="15" t="s">
        <v>638</v>
      </c>
      <c r="F758" s="15" t="s">
        <v>2360</v>
      </c>
      <c r="G758" s="13">
        <v>11</v>
      </c>
      <c r="H758" s="2" t="s">
        <v>4804</v>
      </c>
      <c r="I758" s="2" t="str">
        <f t="shared" si="12"/>
        <v>Grotta Sfondata Grande</v>
      </c>
    </row>
    <row r="759" spans="1:9" ht="14.25" x14ac:dyDescent="0.2">
      <c r="A759" s="13">
        <v>758</v>
      </c>
      <c r="B759" s="18" t="s">
        <v>2362</v>
      </c>
      <c r="C759" s="15" t="s">
        <v>1117</v>
      </c>
      <c r="D759" s="15" t="s">
        <v>4805</v>
      </c>
      <c r="E759" s="15" t="s">
        <v>638</v>
      </c>
      <c r="F759" s="15" t="s">
        <v>2360</v>
      </c>
      <c r="G759" s="13">
        <v>11</v>
      </c>
      <c r="H759" s="2" t="s">
        <v>4805</v>
      </c>
      <c r="I759" s="2" t="str">
        <f t="shared" si="12"/>
        <v>Grotta di Campi 1</v>
      </c>
    </row>
    <row r="760" spans="1:9" ht="14.25" x14ac:dyDescent="0.2">
      <c r="A760" s="13">
        <v>759</v>
      </c>
      <c r="B760" s="18" t="s">
        <v>2363</v>
      </c>
      <c r="C760" s="15" t="s">
        <v>1124</v>
      </c>
      <c r="D760" s="15" t="s">
        <v>4806</v>
      </c>
      <c r="E760" s="15" t="s">
        <v>638</v>
      </c>
      <c r="F760" s="15" t="s">
        <v>2360</v>
      </c>
      <c r="G760" s="13">
        <v>11</v>
      </c>
      <c r="H760" s="2" t="s">
        <v>4806</v>
      </c>
      <c r="I760" s="2" t="str">
        <f t="shared" si="12"/>
        <v>Grotta Sfondata Piccola</v>
      </c>
    </row>
    <row r="761" spans="1:9" ht="14.25" x14ac:dyDescent="0.2">
      <c r="A761" s="13">
        <v>761</v>
      </c>
      <c r="B761" s="18" t="s">
        <v>2364</v>
      </c>
      <c r="C761" s="15" t="s">
        <v>1256</v>
      </c>
      <c r="D761" s="15" t="s">
        <v>4807</v>
      </c>
      <c r="E761" s="15" t="s">
        <v>1603</v>
      </c>
      <c r="F761" s="15" t="s">
        <v>2365</v>
      </c>
      <c r="G761" s="13">
        <v>20</v>
      </c>
      <c r="H761" s="2" t="s">
        <v>4807</v>
      </c>
      <c r="I761" s="2" t="str">
        <f t="shared" si="12"/>
        <v>Grotta delle Streghe (grotta Striata)</v>
      </c>
    </row>
    <row r="762" spans="1:9" ht="14.25" x14ac:dyDescent="0.2">
      <c r="A762" s="13">
        <v>762</v>
      </c>
      <c r="B762" s="18" t="s">
        <v>2366</v>
      </c>
      <c r="C762" s="15" t="s">
        <v>1228</v>
      </c>
      <c r="D762" s="15" t="s">
        <v>4808</v>
      </c>
      <c r="E762" s="15" t="s">
        <v>1603</v>
      </c>
      <c r="F762" s="15" t="s">
        <v>2367</v>
      </c>
      <c r="G762" s="13">
        <v>20</v>
      </c>
      <c r="H762" s="2" t="s">
        <v>4808</v>
      </c>
      <c r="I762" s="2" t="str">
        <f t="shared" si="12"/>
        <v>Grotta in Fondo Donatacci</v>
      </c>
    </row>
    <row r="763" spans="1:9" ht="14.25" x14ac:dyDescent="0.2">
      <c r="A763" s="13">
        <v>763</v>
      </c>
      <c r="B763" s="18" t="s">
        <v>2368</v>
      </c>
      <c r="C763" s="15" t="s">
        <v>1628</v>
      </c>
      <c r="D763" s="15" t="s">
        <v>4809</v>
      </c>
      <c r="E763" s="15" t="s">
        <v>640</v>
      </c>
      <c r="F763" s="15" t="s">
        <v>2368</v>
      </c>
      <c r="G763" s="13">
        <v>11</v>
      </c>
      <c r="H763" s="2" t="s">
        <v>4809</v>
      </c>
      <c r="I763" s="2" t="str">
        <f t="shared" si="12"/>
        <v>Grava di Chiancata la Cerasa</v>
      </c>
    </row>
    <row r="764" spans="1:9" ht="14.25" x14ac:dyDescent="0.2">
      <c r="A764" s="13">
        <v>764</v>
      </c>
      <c r="B764" s="18" t="s">
        <v>2369</v>
      </c>
      <c r="C764" s="15" t="s">
        <v>1628</v>
      </c>
      <c r="D764" s="15" t="s">
        <v>4810</v>
      </c>
      <c r="E764" s="15" t="s">
        <v>640</v>
      </c>
      <c r="F764" s="15" t="s">
        <v>2369</v>
      </c>
      <c r="G764" s="13">
        <v>21</v>
      </c>
      <c r="H764" s="2" t="s">
        <v>4810</v>
      </c>
      <c r="I764" s="2" t="str">
        <f t="shared" si="12"/>
        <v>Grava di Parco Varna</v>
      </c>
    </row>
    <row r="765" spans="1:9" ht="14.25" x14ac:dyDescent="0.2">
      <c r="A765" s="13">
        <v>765</v>
      </c>
      <c r="B765" s="18" t="s">
        <v>2370</v>
      </c>
      <c r="C765" s="15" t="s">
        <v>1628</v>
      </c>
      <c r="D765" s="15" t="s">
        <v>4811</v>
      </c>
      <c r="E765" s="15" t="s">
        <v>640</v>
      </c>
      <c r="F765" s="15"/>
      <c r="G765" s="13">
        <v>21</v>
      </c>
      <c r="H765" s="2" t="s">
        <v>4811</v>
      </c>
      <c r="I765" s="2" t="str">
        <f t="shared" si="12"/>
        <v>Grava di Castedde Ficcate</v>
      </c>
    </row>
    <row r="766" spans="1:9" ht="14.25" x14ac:dyDescent="0.2">
      <c r="A766" s="13">
        <v>766</v>
      </c>
      <c r="B766" s="18" t="s">
        <v>2371</v>
      </c>
      <c r="C766" s="15" t="s">
        <v>1628</v>
      </c>
      <c r="D766" s="15" t="s">
        <v>4812</v>
      </c>
      <c r="E766" s="15" t="s">
        <v>640</v>
      </c>
      <c r="F766" s="15" t="s">
        <v>2371</v>
      </c>
      <c r="G766" s="13">
        <v>8</v>
      </c>
      <c r="H766" s="2" t="s">
        <v>4812</v>
      </c>
      <c r="I766" s="2" t="str">
        <f t="shared" si="12"/>
        <v>Grava di Monte Calvo</v>
      </c>
    </row>
    <row r="767" spans="1:9" ht="14.25" x14ac:dyDescent="0.2">
      <c r="A767" s="13">
        <v>767</v>
      </c>
      <c r="B767" s="18" t="s">
        <v>2372</v>
      </c>
      <c r="C767" s="15" t="s">
        <v>2026</v>
      </c>
      <c r="D767" s="15" t="s">
        <v>4813</v>
      </c>
      <c r="E767" s="15" t="s">
        <v>640</v>
      </c>
      <c r="F767" s="15" t="s">
        <v>2373</v>
      </c>
      <c r="G767" s="13">
        <v>8</v>
      </c>
      <c r="H767" s="2" t="s">
        <v>4813</v>
      </c>
      <c r="I767" s="2" t="str">
        <f t="shared" si="12"/>
        <v>Grava della Faglia di Monte Calvello</v>
      </c>
    </row>
    <row r="768" spans="1:9" ht="14.25" x14ac:dyDescent="0.2">
      <c r="A768" s="13">
        <v>768</v>
      </c>
      <c r="B768" s="18" t="s">
        <v>2374</v>
      </c>
      <c r="C768" s="15" t="s">
        <v>1479</v>
      </c>
      <c r="D768" s="15" t="s">
        <v>4814</v>
      </c>
      <c r="E768" s="15" t="s">
        <v>640</v>
      </c>
      <c r="F768" s="15" t="s">
        <v>2374</v>
      </c>
      <c r="G768" s="13">
        <v>21</v>
      </c>
      <c r="H768" s="2" t="s">
        <v>4814</v>
      </c>
      <c r="I768" s="2" t="str">
        <f t="shared" si="12"/>
        <v>Capovento di  Piscina del Carmine</v>
      </c>
    </row>
    <row r="769" spans="1:9" ht="14.25" x14ac:dyDescent="0.2">
      <c r="A769" s="13">
        <v>769</v>
      </c>
      <c r="B769" s="18" t="s">
        <v>2375</v>
      </c>
      <c r="C769" s="15" t="s">
        <v>1628</v>
      </c>
      <c r="D769" s="15" t="s">
        <v>4815</v>
      </c>
      <c r="E769" s="15" t="s">
        <v>640</v>
      </c>
      <c r="F769" s="15" t="s">
        <v>2375</v>
      </c>
      <c r="G769" s="13">
        <v>21</v>
      </c>
      <c r="H769" s="2" t="s">
        <v>4815</v>
      </c>
      <c r="I769" s="2" t="str">
        <f t="shared" si="12"/>
        <v>Grava di Iazzo Brasciola</v>
      </c>
    </row>
    <row r="770" spans="1:9" ht="14.25" x14ac:dyDescent="0.2">
      <c r="A770" s="13">
        <v>770</v>
      </c>
      <c r="B770" s="18" t="s">
        <v>2376</v>
      </c>
      <c r="C770" s="15" t="s">
        <v>2325</v>
      </c>
      <c r="D770" s="15" t="s">
        <v>4816</v>
      </c>
      <c r="E770" s="15" t="s">
        <v>1497</v>
      </c>
      <c r="F770" s="15" t="s">
        <v>1930</v>
      </c>
      <c r="G770" s="13">
        <v>21</v>
      </c>
      <c r="H770" s="2" t="s">
        <v>4816</v>
      </c>
      <c r="I770" s="2" t="str">
        <f t="shared" si="12"/>
        <v>Grava del Belvedere (grotta delle Chiancate)</v>
      </c>
    </row>
    <row r="771" spans="1:9" ht="14.25" x14ac:dyDescent="0.2">
      <c r="A771" s="13">
        <v>771</v>
      </c>
      <c r="B771" s="18" t="s">
        <v>2377</v>
      </c>
      <c r="C771" s="15" t="s">
        <v>1628</v>
      </c>
      <c r="D771" s="15" t="s">
        <v>4817</v>
      </c>
      <c r="E771" s="15" t="s">
        <v>640</v>
      </c>
      <c r="F771" s="15" t="s">
        <v>2377</v>
      </c>
      <c r="G771" s="13">
        <v>21</v>
      </c>
      <c r="H771" s="2" t="s">
        <v>4817</v>
      </c>
      <c r="I771" s="2" t="str">
        <f t="shared" si="12"/>
        <v>Grava di Piscina del Giudice</v>
      </c>
    </row>
    <row r="772" spans="1:9" ht="14.25" x14ac:dyDescent="0.2">
      <c r="A772" s="13">
        <v>772</v>
      </c>
      <c r="B772" s="18" t="s">
        <v>2378</v>
      </c>
      <c r="C772" s="15" t="s">
        <v>2302</v>
      </c>
      <c r="D772" s="15" t="s">
        <v>4818</v>
      </c>
      <c r="E772" s="15" t="s">
        <v>640</v>
      </c>
      <c r="F772" s="15"/>
      <c r="G772" s="13">
        <v>21</v>
      </c>
      <c r="H772" s="2" t="s">
        <v>4818</v>
      </c>
      <c r="I772" s="2" t="str">
        <f t="shared" si="12"/>
        <v xml:space="preserve">Grotticella del Meandro </v>
      </c>
    </row>
    <row r="773" spans="1:9" ht="14.25" x14ac:dyDescent="0.2">
      <c r="A773" s="13">
        <v>773</v>
      </c>
      <c r="B773" s="18" t="s">
        <v>2379</v>
      </c>
      <c r="C773" s="15" t="s">
        <v>1628</v>
      </c>
      <c r="D773" s="15" t="s">
        <v>4819</v>
      </c>
      <c r="E773" s="15" t="s">
        <v>640</v>
      </c>
      <c r="F773" s="15"/>
      <c r="G773" s="13">
        <v>21</v>
      </c>
      <c r="H773" s="2" t="s">
        <v>4819</v>
      </c>
      <c r="I773" s="2" t="str">
        <f t="shared" si="12"/>
        <v>Grava di Coppa del Cafone</v>
      </c>
    </row>
    <row r="774" spans="1:9" ht="14.25" x14ac:dyDescent="0.2">
      <c r="A774" s="13">
        <v>774</v>
      </c>
      <c r="B774" s="18" t="s">
        <v>2380</v>
      </c>
      <c r="C774" s="15" t="s">
        <v>1628</v>
      </c>
      <c r="D774" s="15" t="s">
        <v>4820</v>
      </c>
      <c r="E774" s="15" t="s">
        <v>640</v>
      </c>
      <c r="F774" s="15"/>
      <c r="G774" s="13">
        <v>21</v>
      </c>
      <c r="H774" s="2" t="s">
        <v>4820</v>
      </c>
      <c r="I774" s="2" t="str">
        <f t="shared" si="12"/>
        <v>Grava di Savina</v>
      </c>
    </row>
    <row r="775" spans="1:9" ht="14.25" x14ac:dyDescent="0.2">
      <c r="A775" s="13">
        <v>775</v>
      </c>
      <c r="B775" s="18" t="s">
        <v>2381</v>
      </c>
      <c r="C775" s="15" t="s">
        <v>1503</v>
      </c>
      <c r="D775" s="15" t="s">
        <v>4821</v>
      </c>
      <c r="E775" s="15" t="s">
        <v>640</v>
      </c>
      <c r="F775" s="15"/>
      <c r="G775" s="13">
        <v>21</v>
      </c>
      <c r="H775" s="2" t="s">
        <v>4821</v>
      </c>
      <c r="I775" s="2" t="str">
        <f t="shared" si="12"/>
        <v>Grava di  Coppa Pesce</v>
      </c>
    </row>
    <row r="776" spans="1:9" ht="14.25" x14ac:dyDescent="0.2">
      <c r="A776" s="13">
        <v>776</v>
      </c>
      <c r="B776" s="18" t="s">
        <v>2382</v>
      </c>
      <c r="C776" s="15" t="s">
        <v>2383</v>
      </c>
      <c r="D776" s="15" t="s">
        <v>4822</v>
      </c>
      <c r="E776" s="15" t="s">
        <v>640</v>
      </c>
      <c r="F776" s="15"/>
      <c r="G776" s="13">
        <v>21</v>
      </c>
      <c r="H776" s="2" t="s">
        <v>4822</v>
      </c>
      <c r="I776" s="2" t="str">
        <f t="shared" si="12"/>
        <v>Grotta de la Guardia</v>
      </c>
    </row>
    <row r="777" spans="1:9" ht="14.25" x14ac:dyDescent="0.2">
      <c r="A777" s="13">
        <v>777</v>
      </c>
      <c r="B777" s="18" t="s">
        <v>2384</v>
      </c>
      <c r="C777" s="15" t="s">
        <v>2385</v>
      </c>
      <c r="D777" s="15" t="s">
        <v>4823</v>
      </c>
      <c r="E777" s="15" t="s">
        <v>640</v>
      </c>
      <c r="F777" s="15"/>
      <c r="G777" s="13">
        <v>11</v>
      </c>
      <c r="H777" s="2" t="s">
        <v>4823</v>
      </c>
      <c r="I777" s="2" t="str">
        <f t="shared" si="12"/>
        <v xml:space="preserve">Buco del  Boschetto </v>
      </c>
    </row>
    <row r="778" spans="1:9" ht="14.25" x14ac:dyDescent="0.2">
      <c r="A778" s="13">
        <v>778</v>
      </c>
      <c r="B778" s="18" t="s">
        <v>2386</v>
      </c>
      <c r="C778" s="15" t="s">
        <v>1117</v>
      </c>
      <c r="D778" s="15" t="s">
        <v>4824</v>
      </c>
      <c r="E778" s="15" t="s">
        <v>640</v>
      </c>
      <c r="F778" s="15"/>
      <c r="G778" s="13">
        <v>21</v>
      </c>
      <c r="H778" s="2" t="s">
        <v>4824</v>
      </c>
      <c r="I778" s="2" t="str">
        <f t="shared" si="12"/>
        <v>Grotta di Sacchitedde</v>
      </c>
    </row>
    <row r="779" spans="1:9" ht="14.25" x14ac:dyDescent="0.2">
      <c r="A779" s="13">
        <v>779</v>
      </c>
      <c r="B779" s="18" t="s">
        <v>2387</v>
      </c>
      <c r="C779" s="15" t="s">
        <v>1124</v>
      </c>
      <c r="D779" s="15" t="s">
        <v>4825</v>
      </c>
      <c r="E779" s="15" t="s">
        <v>640</v>
      </c>
      <c r="F779" s="15" t="s">
        <v>2167</v>
      </c>
      <c r="G779" s="13">
        <v>21</v>
      </c>
      <c r="H779" s="2" t="s">
        <v>4825</v>
      </c>
      <c r="I779" s="2" t="str">
        <f t="shared" si="12"/>
        <v>Grotta Verde</v>
      </c>
    </row>
    <row r="780" spans="1:9" ht="14.25" x14ac:dyDescent="0.2">
      <c r="A780" s="13">
        <v>780</v>
      </c>
      <c r="B780" s="18" t="s">
        <v>2388</v>
      </c>
      <c r="C780" s="15" t="s">
        <v>2389</v>
      </c>
      <c r="D780" s="15" t="s">
        <v>4826</v>
      </c>
      <c r="E780" s="15" t="s">
        <v>640</v>
      </c>
      <c r="F780" s="15" t="s">
        <v>2167</v>
      </c>
      <c r="G780" s="13">
        <v>21</v>
      </c>
      <c r="H780" s="2" t="s">
        <v>4826</v>
      </c>
      <c r="I780" s="2" t="str">
        <f t="shared" si="12"/>
        <v>Grotta d’ Interstrato</v>
      </c>
    </row>
    <row r="781" spans="1:9" ht="14.25" x14ac:dyDescent="0.2">
      <c r="A781" s="13">
        <v>781</v>
      </c>
      <c r="B781" s="18" t="s">
        <v>2390</v>
      </c>
      <c r="C781" s="15" t="s">
        <v>1628</v>
      </c>
      <c r="D781" s="15" t="s">
        <v>4827</v>
      </c>
      <c r="E781" s="15" t="s">
        <v>640</v>
      </c>
      <c r="F781" s="15" t="s">
        <v>2391</v>
      </c>
      <c r="G781" s="13">
        <v>21</v>
      </c>
      <c r="H781" s="2" t="s">
        <v>4827</v>
      </c>
      <c r="I781" s="2" t="str">
        <f t="shared" si="12"/>
        <v>Grava di Porco</v>
      </c>
    </row>
    <row r="782" spans="1:9" ht="14.25" x14ac:dyDescent="0.2">
      <c r="A782" s="13">
        <v>782</v>
      </c>
      <c r="B782" s="18" t="s">
        <v>2392</v>
      </c>
      <c r="C782" s="15" t="s">
        <v>1234</v>
      </c>
      <c r="D782" s="15" t="s">
        <v>4828</v>
      </c>
      <c r="E782" s="15" t="s">
        <v>640</v>
      </c>
      <c r="F782" s="15"/>
      <c r="G782" s="13">
        <v>11</v>
      </c>
      <c r="H782" s="2" t="s">
        <v>4828</v>
      </c>
      <c r="I782" s="2" t="str">
        <f t="shared" si="12"/>
        <v>Grotta del Monaco</v>
      </c>
    </row>
    <row r="783" spans="1:9" ht="14.25" x14ac:dyDescent="0.2">
      <c r="A783" s="13">
        <v>783</v>
      </c>
      <c r="B783" s="18" t="s">
        <v>2393</v>
      </c>
      <c r="C783" s="15" t="s">
        <v>1117</v>
      </c>
      <c r="D783" s="15" t="s">
        <v>4829</v>
      </c>
      <c r="E783" s="15" t="s">
        <v>640</v>
      </c>
      <c r="F783" s="15" t="s">
        <v>2393</v>
      </c>
      <c r="G783" s="13">
        <v>11</v>
      </c>
      <c r="H783" s="2" t="s">
        <v>4829</v>
      </c>
      <c r="I783" s="2" t="str">
        <f t="shared" si="12"/>
        <v>Grotta di Valle Trimitosi</v>
      </c>
    </row>
    <row r="784" spans="1:9" ht="14.25" x14ac:dyDescent="0.2">
      <c r="A784" s="13">
        <v>784</v>
      </c>
      <c r="B784" s="18" t="s">
        <v>2394</v>
      </c>
      <c r="C784" s="15" t="s">
        <v>1237</v>
      </c>
      <c r="D784" s="15" t="s">
        <v>4830</v>
      </c>
      <c r="E784" s="15" t="s">
        <v>640</v>
      </c>
      <c r="F784" s="15"/>
      <c r="G784" s="13">
        <v>11</v>
      </c>
      <c r="H784" s="2" t="s">
        <v>4830</v>
      </c>
      <c r="I784" s="2" t="str">
        <f t="shared" si="12"/>
        <v>Grotta dei Mammelloni</v>
      </c>
    </row>
    <row r="785" spans="1:9" ht="14.25" x14ac:dyDescent="0.2">
      <c r="A785" s="13">
        <v>785</v>
      </c>
      <c r="B785" s="18" t="s">
        <v>2395</v>
      </c>
      <c r="C785" s="15" t="s">
        <v>1117</v>
      </c>
      <c r="D785" s="15" t="s">
        <v>4831</v>
      </c>
      <c r="E785" s="15" t="s">
        <v>640</v>
      </c>
      <c r="F785" s="15"/>
      <c r="G785" s="13">
        <v>11</v>
      </c>
      <c r="H785" s="2" t="s">
        <v>4831</v>
      </c>
      <c r="I785" s="2" t="str">
        <f t="shared" si="12"/>
        <v>Grotta di Cacciavia</v>
      </c>
    </row>
    <row r="786" spans="1:9" ht="14.25" x14ac:dyDescent="0.2">
      <c r="A786" s="13">
        <v>786</v>
      </c>
      <c r="B786" s="18" t="s">
        <v>2396</v>
      </c>
      <c r="C786" s="15" t="s">
        <v>1117</v>
      </c>
      <c r="D786" s="15" t="s">
        <v>4832</v>
      </c>
      <c r="E786" s="15" t="s">
        <v>640</v>
      </c>
      <c r="F786" s="15" t="s">
        <v>2396</v>
      </c>
      <c r="G786" s="13">
        <v>21</v>
      </c>
      <c r="H786" s="2" t="s">
        <v>4832</v>
      </c>
      <c r="I786" s="2" t="str">
        <f t="shared" si="12"/>
        <v>Grotta di Valle Palumbo</v>
      </c>
    </row>
    <row r="787" spans="1:9" ht="14.25" x14ac:dyDescent="0.2">
      <c r="A787" s="13">
        <v>787</v>
      </c>
      <c r="B787" s="18" t="s">
        <v>2397</v>
      </c>
      <c r="C787" s="15" t="s">
        <v>1117</v>
      </c>
      <c r="D787" s="15" t="s">
        <v>4833</v>
      </c>
      <c r="E787" s="15" t="s">
        <v>640</v>
      </c>
      <c r="F787" s="15" t="s">
        <v>2397</v>
      </c>
      <c r="G787" s="13">
        <v>11</v>
      </c>
      <c r="H787" s="2" t="s">
        <v>4833</v>
      </c>
      <c r="I787" s="2" t="str">
        <f t="shared" si="12"/>
        <v>Grotta di Valle Masselli</v>
      </c>
    </row>
    <row r="788" spans="1:9" ht="14.25" x14ac:dyDescent="0.2">
      <c r="A788" s="14">
        <v>788</v>
      </c>
      <c r="B788" s="18" t="s">
        <v>2398</v>
      </c>
      <c r="C788" s="15"/>
      <c r="D788" s="15" t="s">
        <v>2398</v>
      </c>
      <c r="E788" s="15" t="s">
        <v>640</v>
      </c>
      <c r="F788" s="15" t="s">
        <v>2167</v>
      </c>
      <c r="G788" s="13">
        <v>2</v>
      </c>
      <c r="H788" s="2" t="s">
        <v>4834</v>
      </c>
      <c r="I788" s="2" t="str">
        <f>MID(H788,2,1000)</f>
        <v>La Palummara di Valle Inferno</v>
      </c>
    </row>
    <row r="789" spans="1:9" ht="14.25" x14ac:dyDescent="0.2">
      <c r="A789" s="13">
        <v>789</v>
      </c>
      <c r="B789" s="18" t="s">
        <v>2398</v>
      </c>
      <c r="C789" s="15" t="s">
        <v>6282</v>
      </c>
      <c r="D789" s="15" t="s">
        <v>6283</v>
      </c>
      <c r="E789" s="15" t="s">
        <v>640</v>
      </c>
      <c r="F789" s="15" t="s">
        <v>2167</v>
      </c>
      <c r="G789" s="13">
        <v>2</v>
      </c>
      <c r="H789" s="2" t="s">
        <v>6283</v>
      </c>
      <c r="I789" s="2" t="str">
        <f t="shared" si="12"/>
        <v>Grotta inferiore presso La Palummara di Valle Inferno</v>
      </c>
    </row>
    <row r="790" spans="1:9" ht="14.25" x14ac:dyDescent="0.2">
      <c r="A790" s="13">
        <v>790</v>
      </c>
      <c r="B790" s="18" t="s">
        <v>2398</v>
      </c>
      <c r="C790" s="15" t="s">
        <v>6284</v>
      </c>
      <c r="D790" s="15" t="s">
        <v>6285</v>
      </c>
      <c r="E790" s="15" t="s">
        <v>640</v>
      </c>
      <c r="F790" s="15" t="s">
        <v>2167</v>
      </c>
      <c r="G790" s="13">
        <v>21</v>
      </c>
      <c r="H790" s="2" t="s">
        <v>6285</v>
      </c>
      <c r="I790" s="2" t="str">
        <f t="shared" si="12"/>
        <v>Grotta superiore presso La Palummara di Valle Inferno</v>
      </c>
    </row>
    <row r="791" spans="1:9" ht="14.25" x14ac:dyDescent="0.2">
      <c r="A791" s="13">
        <v>791</v>
      </c>
      <c r="B791" s="18" t="s">
        <v>2399</v>
      </c>
      <c r="C791" s="15" t="s">
        <v>1234</v>
      </c>
      <c r="D791" s="15" t="s">
        <v>4835</v>
      </c>
      <c r="E791" s="15" t="s">
        <v>640</v>
      </c>
      <c r="F791" s="15" t="s">
        <v>2167</v>
      </c>
      <c r="G791" s="13">
        <v>21</v>
      </c>
      <c r="H791" s="2" t="s">
        <v>4835</v>
      </c>
      <c r="I791" s="2" t="str">
        <f t="shared" si="12"/>
        <v>Grotta del Brigante di Valle Inferno</v>
      </c>
    </row>
    <row r="792" spans="1:9" ht="14.25" x14ac:dyDescent="0.2">
      <c r="A792" s="13">
        <v>792</v>
      </c>
      <c r="B792" s="18" t="s">
        <v>2400</v>
      </c>
      <c r="C792" s="15" t="s">
        <v>1124</v>
      </c>
      <c r="D792" s="15" t="s">
        <v>4836</v>
      </c>
      <c r="E792" s="15" t="s">
        <v>640</v>
      </c>
      <c r="F792" s="15" t="s">
        <v>2167</v>
      </c>
      <c r="G792" s="13">
        <v>11</v>
      </c>
      <c r="H792" s="2" t="s">
        <v>4836</v>
      </c>
      <c r="I792" s="2" t="str">
        <f t="shared" si="12"/>
        <v>Grotta Iazzo Valle Inferno</v>
      </c>
    </row>
    <row r="793" spans="1:9" ht="14.25" x14ac:dyDescent="0.2">
      <c r="A793" s="13">
        <v>793</v>
      </c>
      <c r="B793" s="18" t="s">
        <v>2401</v>
      </c>
      <c r="C793" s="15" t="s">
        <v>1358</v>
      </c>
      <c r="D793" s="15" t="s">
        <v>4837</v>
      </c>
      <c r="E793" s="15" t="s">
        <v>640</v>
      </c>
      <c r="F793" s="15" t="s">
        <v>2172</v>
      </c>
      <c r="G793" s="13">
        <v>11</v>
      </c>
      <c r="H793" s="2" t="s">
        <v>4837</v>
      </c>
      <c r="I793" s="2" t="str">
        <f t="shared" ref="I793:I856" si="13">H793</f>
        <v>Grotta del  Sorbo</v>
      </c>
    </row>
    <row r="794" spans="1:9" ht="14.25" x14ac:dyDescent="0.2">
      <c r="A794" s="13">
        <v>794</v>
      </c>
      <c r="B794" s="18" t="s">
        <v>2402</v>
      </c>
      <c r="C794" s="15" t="s">
        <v>2403</v>
      </c>
      <c r="D794" s="15" t="s">
        <v>4838</v>
      </c>
      <c r="E794" s="15" t="s">
        <v>640</v>
      </c>
      <c r="F794" s="15" t="s">
        <v>2172</v>
      </c>
      <c r="G794" s="13">
        <v>11</v>
      </c>
      <c r="H794" s="2" t="s">
        <v>4838</v>
      </c>
      <c r="I794" s="2" t="str">
        <f t="shared" si="13"/>
        <v xml:space="preserve">Grotta grande del Sorbo </v>
      </c>
    </row>
    <row r="795" spans="1:9" ht="14.25" x14ac:dyDescent="0.2">
      <c r="A795" s="13">
        <v>795</v>
      </c>
      <c r="B795" s="18" t="s">
        <v>2404</v>
      </c>
      <c r="C795" s="15" t="s">
        <v>1195</v>
      </c>
      <c r="D795" s="15" t="s">
        <v>4839</v>
      </c>
      <c r="E795" s="15" t="s">
        <v>640</v>
      </c>
      <c r="F795" s="15" t="s">
        <v>2172</v>
      </c>
      <c r="G795" s="13">
        <v>11</v>
      </c>
      <c r="H795" s="2" t="s">
        <v>4839</v>
      </c>
      <c r="I795" s="2" t="str">
        <f t="shared" si="13"/>
        <v>Grotta  Valle del Sorbo 2</v>
      </c>
    </row>
    <row r="796" spans="1:9" ht="14.25" x14ac:dyDescent="0.2">
      <c r="A796" s="13">
        <v>796</v>
      </c>
      <c r="B796" s="18" t="s">
        <v>1731</v>
      </c>
      <c r="C796" s="15" t="s">
        <v>1124</v>
      </c>
      <c r="D796" s="15" t="s">
        <v>4840</v>
      </c>
      <c r="E796" s="15" t="s">
        <v>640</v>
      </c>
      <c r="F796" s="15" t="s">
        <v>2405</v>
      </c>
      <c r="G796" s="13">
        <v>11</v>
      </c>
      <c r="H796" s="2" t="s">
        <v>4840</v>
      </c>
      <c r="I796" s="2" t="str">
        <f t="shared" si="13"/>
        <v>Grotta Briganti</v>
      </c>
    </row>
    <row r="797" spans="1:9" ht="14.25" x14ac:dyDescent="0.2">
      <c r="A797" s="13">
        <v>797</v>
      </c>
      <c r="B797" s="18" t="s">
        <v>2405</v>
      </c>
      <c r="C797" s="15" t="s">
        <v>1117</v>
      </c>
      <c r="D797" s="15" t="s">
        <v>4841</v>
      </c>
      <c r="E797" s="15" t="s">
        <v>640</v>
      </c>
      <c r="F797" s="15" t="s">
        <v>2405</v>
      </c>
      <c r="G797" s="13">
        <v>11</v>
      </c>
      <c r="H797" s="2" t="s">
        <v>4841</v>
      </c>
      <c r="I797" s="2" t="str">
        <f t="shared" si="13"/>
        <v>Grotta di Valle Granara</v>
      </c>
    </row>
    <row r="798" spans="1:9" ht="14.25" x14ac:dyDescent="0.2">
      <c r="A798" s="13">
        <v>798</v>
      </c>
      <c r="B798" s="18" t="s">
        <v>2405</v>
      </c>
      <c r="C798" s="15" t="s">
        <v>2406</v>
      </c>
      <c r="D798" s="15" t="s">
        <v>4842</v>
      </c>
      <c r="E798" s="15" t="s">
        <v>640</v>
      </c>
      <c r="F798" s="15" t="s">
        <v>2405</v>
      </c>
      <c r="G798" s="13">
        <v>11</v>
      </c>
      <c r="H798" s="2" t="s">
        <v>4842</v>
      </c>
      <c r="I798" s="2" t="str">
        <f t="shared" si="13"/>
        <v>Buco di Valle Granara</v>
      </c>
    </row>
    <row r="799" spans="1:9" ht="14.25" x14ac:dyDescent="0.2">
      <c r="A799" s="13">
        <v>799</v>
      </c>
      <c r="B799" s="18" t="s">
        <v>2405</v>
      </c>
      <c r="C799" s="15" t="s">
        <v>1526</v>
      </c>
      <c r="D799" s="15" t="s">
        <v>4843</v>
      </c>
      <c r="E799" s="15" t="s">
        <v>640</v>
      </c>
      <c r="F799" s="15" t="s">
        <v>2405</v>
      </c>
      <c r="G799" s="13">
        <v>21</v>
      </c>
      <c r="H799" s="2" t="s">
        <v>4843</v>
      </c>
      <c r="I799" s="2" t="str">
        <f t="shared" si="13"/>
        <v>Grottone di Valle Granara</v>
      </c>
    </row>
    <row r="800" spans="1:9" ht="14.25" x14ac:dyDescent="0.2">
      <c r="A800" s="13">
        <v>800</v>
      </c>
      <c r="B800" s="18" t="s">
        <v>2407</v>
      </c>
      <c r="C800" s="15" t="s">
        <v>2408</v>
      </c>
      <c r="D800" s="15" t="s">
        <v>4844</v>
      </c>
      <c r="E800" s="15" t="s">
        <v>640</v>
      </c>
      <c r="F800" s="15" t="s">
        <v>2405</v>
      </c>
      <c r="G800" s="13">
        <v>11</v>
      </c>
      <c r="H800" s="2" t="s">
        <v>4844</v>
      </c>
      <c r="I800" s="2" t="str">
        <f t="shared" si="13"/>
        <v xml:space="preserve">Sfisca del Castello </v>
      </c>
    </row>
    <row r="801" spans="1:9" ht="14.25" x14ac:dyDescent="0.2">
      <c r="A801" s="13">
        <v>801</v>
      </c>
      <c r="B801" s="18" t="s">
        <v>2409</v>
      </c>
      <c r="C801" s="15" t="s">
        <v>1124</v>
      </c>
      <c r="D801" s="15" t="s">
        <v>4845</v>
      </c>
      <c r="E801" s="15" t="s">
        <v>581</v>
      </c>
      <c r="F801" s="15" t="s">
        <v>2410</v>
      </c>
      <c r="G801" s="13">
        <v>14</v>
      </c>
      <c r="H801" s="2" t="s">
        <v>4845</v>
      </c>
      <c r="I801" s="2" t="str">
        <f t="shared" si="13"/>
        <v>Grotta Carlantonio</v>
      </c>
    </row>
    <row r="802" spans="1:9" ht="14.25" x14ac:dyDescent="0.2">
      <c r="A802" s="13">
        <v>802</v>
      </c>
      <c r="B802" s="18" t="s">
        <v>2411</v>
      </c>
      <c r="C802" s="15" t="s">
        <v>1434</v>
      </c>
      <c r="D802" s="15" t="s">
        <v>4846</v>
      </c>
      <c r="E802" s="15" t="s">
        <v>1211</v>
      </c>
      <c r="F802" s="15" t="s">
        <v>2412</v>
      </c>
      <c r="G802" s="13">
        <v>6</v>
      </c>
      <c r="H802" s="2" t="s">
        <v>4846</v>
      </c>
      <c r="I802" s="2" t="str">
        <f t="shared" si="13"/>
        <v>Inghiottitoio della Masseria Lagacchione</v>
      </c>
    </row>
    <row r="803" spans="1:9" ht="14.25" x14ac:dyDescent="0.2">
      <c r="A803" s="13">
        <v>803</v>
      </c>
      <c r="B803" s="18" t="s">
        <v>2413</v>
      </c>
      <c r="C803" s="15" t="s">
        <v>1124</v>
      </c>
      <c r="D803" s="15" t="s">
        <v>4847</v>
      </c>
      <c r="E803" s="15" t="s">
        <v>1211</v>
      </c>
      <c r="F803" s="15" t="s">
        <v>2414</v>
      </c>
      <c r="G803" s="13">
        <v>6</v>
      </c>
      <c r="H803" s="2" t="s">
        <v>4847</v>
      </c>
      <c r="I803" s="2" t="str">
        <f t="shared" si="13"/>
        <v>Grotta Masseria La Grotta</v>
      </c>
    </row>
    <row r="804" spans="1:9" ht="14.25" x14ac:dyDescent="0.2">
      <c r="A804" s="13">
        <v>804</v>
      </c>
      <c r="B804" s="18" t="s">
        <v>2413</v>
      </c>
      <c r="C804" s="15" t="s">
        <v>2349</v>
      </c>
      <c r="D804" s="15" t="s">
        <v>4848</v>
      </c>
      <c r="E804" s="15" t="s">
        <v>1211</v>
      </c>
      <c r="F804" s="15" t="s">
        <v>2414</v>
      </c>
      <c r="G804" s="13">
        <v>12</v>
      </c>
      <c r="H804" s="2" t="s">
        <v>4848</v>
      </c>
      <c r="I804" s="2" t="str">
        <f t="shared" si="13"/>
        <v>Grotticella  Masseria La Grotta</v>
      </c>
    </row>
    <row r="805" spans="1:9" ht="14.25" x14ac:dyDescent="0.2">
      <c r="A805" s="13">
        <v>805</v>
      </c>
      <c r="B805" s="18" t="s">
        <v>2415</v>
      </c>
      <c r="C805" s="15" t="s">
        <v>1234</v>
      </c>
      <c r="D805" s="15" t="s">
        <v>4849</v>
      </c>
      <c r="E805" s="15" t="s">
        <v>1132</v>
      </c>
      <c r="F805" s="15" t="s">
        <v>2416</v>
      </c>
      <c r="G805" s="13">
        <v>3</v>
      </c>
      <c r="H805" s="2" t="s">
        <v>4849</v>
      </c>
      <c r="I805" s="2" t="str">
        <f t="shared" si="13"/>
        <v>Grotta del Geko</v>
      </c>
    </row>
    <row r="806" spans="1:9" ht="14.25" x14ac:dyDescent="0.2">
      <c r="A806" s="20">
        <v>806</v>
      </c>
      <c r="B806" s="18" t="s">
        <v>2417</v>
      </c>
      <c r="C806" s="15" t="s">
        <v>2164</v>
      </c>
      <c r="D806" s="15" t="s">
        <v>4850</v>
      </c>
      <c r="E806" s="15" t="s">
        <v>1136</v>
      </c>
      <c r="F806" s="15" t="s">
        <v>2418</v>
      </c>
      <c r="G806" s="13">
        <v>3</v>
      </c>
      <c r="H806" s="2" t="s">
        <v>4850</v>
      </c>
      <c r="I806" s="2" t="str">
        <f t="shared" si="13"/>
        <v>Inghiottitoio di Chiancafreddo</v>
      </c>
    </row>
    <row r="807" spans="1:9" ht="14.25" x14ac:dyDescent="0.2">
      <c r="A807" s="13">
        <v>807</v>
      </c>
      <c r="B807" s="18" t="s">
        <v>2419</v>
      </c>
      <c r="C807" s="15" t="s">
        <v>1746</v>
      </c>
      <c r="D807" s="15" t="s">
        <v>4851</v>
      </c>
      <c r="E807" s="15" t="s">
        <v>681</v>
      </c>
      <c r="F807" s="15" t="s">
        <v>2419</v>
      </c>
      <c r="G807" s="13">
        <v>3</v>
      </c>
      <c r="H807" s="2" t="s">
        <v>4851</v>
      </c>
      <c r="I807" s="2" t="str">
        <f t="shared" si="13"/>
        <v>Grave del Campo Sportivo</v>
      </c>
    </row>
    <row r="808" spans="1:9" ht="14.25" x14ac:dyDescent="0.2">
      <c r="A808" s="13">
        <v>808</v>
      </c>
      <c r="B808" s="18" t="s">
        <v>2420</v>
      </c>
      <c r="C808" s="15" t="s">
        <v>2421</v>
      </c>
      <c r="D808" s="15" t="s">
        <v>4852</v>
      </c>
      <c r="E808" s="15" t="s">
        <v>1931</v>
      </c>
      <c r="F808" s="15" t="s">
        <v>2420</v>
      </c>
      <c r="G808" s="13">
        <v>6</v>
      </c>
      <c r="H808" s="2" t="s">
        <v>4852</v>
      </c>
      <c r="I808" s="2" t="str">
        <f t="shared" si="13"/>
        <v>Caverneta Parco Signori</v>
      </c>
    </row>
    <row r="809" spans="1:9" ht="14.25" x14ac:dyDescent="0.2">
      <c r="A809" s="13">
        <v>809</v>
      </c>
      <c r="B809" s="18" t="s">
        <v>2422</v>
      </c>
      <c r="C809" s="15" t="s">
        <v>1124</v>
      </c>
      <c r="D809" s="15" t="s">
        <v>4853</v>
      </c>
      <c r="E809" s="15" t="s">
        <v>1118</v>
      </c>
      <c r="F809" s="15" t="s">
        <v>2423</v>
      </c>
      <c r="G809" s="13">
        <v>14</v>
      </c>
      <c r="H809" s="2" t="s">
        <v>4853</v>
      </c>
      <c r="I809" s="2" t="str">
        <f t="shared" si="13"/>
        <v>Grotta Masseria Ronca</v>
      </c>
    </row>
    <row r="810" spans="1:9" ht="14.25" x14ac:dyDescent="0.2">
      <c r="A810" s="13">
        <v>810</v>
      </c>
      <c r="B810" s="18" t="s">
        <v>2424</v>
      </c>
      <c r="C810" s="15" t="s">
        <v>1141</v>
      </c>
      <c r="D810" s="15" t="s">
        <v>4854</v>
      </c>
      <c r="E810" s="15" t="s">
        <v>1118</v>
      </c>
      <c r="F810" s="15" t="s">
        <v>2425</v>
      </c>
      <c r="G810" s="13">
        <v>3</v>
      </c>
      <c r="H810" s="2" t="s">
        <v>4854</v>
      </c>
      <c r="I810" s="2" t="str">
        <f t="shared" si="13"/>
        <v>Grave Masseria Pinto</v>
      </c>
    </row>
    <row r="811" spans="1:9" ht="14.25" x14ac:dyDescent="0.2">
      <c r="A811" s="13">
        <v>811</v>
      </c>
      <c r="B811" s="18" t="s">
        <v>2426</v>
      </c>
      <c r="C811" s="15" t="s">
        <v>1117</v>
      </c>
      <c r="D811" s="15" t="s">
        <v>4855</v>
      </c>
      <c r="E811" s="15" t="s">
        <v>69</v>
      </c>
      <c r="F811" s="15" t="s">
        <v>2427</v>
      </c>
      <c r="G811" s="13">
        <v>3</v>
      </c>
      <c r="H811" s="2" t="s">
        <v>4855</v>
      </c>
      <c r="I811" s="2" t="str">
        <f t="shared" si="13"/>
        <v>Grotta di Marchione</v>
      </c>
    </row>
    <row r="812" spans="1:9" ht="14.25" x14ac:dyDescent="0.2">
      <c r="A812" s="13">
        <v>812</v>
      </c>
      <c r="B812" s="18" t="s">
        <v>2428</v>
      </c>
      <c r="C812" s="15" t="s">
        <v>1129</v>
      </c>
      <c r="D812" s="15" t="s">
        <v>4856</v>
      </c>
      <c r="E812" s="15" t="s">
        <v>409</v>
      </c>
      <c r="F812" s="15" t="s">
        <v>2429</v>
      </c>
      <c r="G812" s="13">
        <v>3</v>
      </c>
      <c r="H812" s="2" t="s">
        <v>4856</v>
      </c>
      <c r="I812" s="2" t="str">
        <f t="shared" si="13"/>
        <v>Grotta della Masseria Torre Moscia</v>
      </c>
    </row>
    <row r="813" spans="1:9" ht="14.25" x14ac:dyDescent="0.2">
      <c r="A813" s="13">
        <v>813</v>
      </c>
      <c r="B813" s="18" t="s">
        <v>2430</v>
      </c>
      <c r="C813" s="15" t="s">
        <v>1195</v>
      </c>
      <c r="D813" s="15" t="s">
        <v>4857</v>
      </c>
      <c r="E813" s="15" t="s">
        <v>1118</v>
      </c>
      <c r="F813" s="15" t="s">
        <v>2002</v>
      </c>
      <c r="G813" s="13">
        <v>14</v>
      </c>
      <c r="H813" s="2" t="s">
        <v>4857</v>
      </c>
      <c r="I813" s="2" t="str">
        <f t="shared" si="13"/>
        <v>Grotta  Mai Sia (Maiseye)</v>
      </c>
    </row>
    <row r="814" spans="1:9" ht="14.25" x14ac:dyDescent="0.2">
      <c r="A814" s="13">
        <v>814</v>
      </c>
      <c r="B814" s="18" t="s">
        <v>1874</v>
      </c>
      <c r="C814" s="15" t="s">
        <v>1121</v>
      </c>
      <c r="D814" s="15" t="s">
        <v>4858</v>
      </c>
      <c r="E814" s="15" t="s">
        <v>34</v>
      </c>
      <c r="F814" s="15" t="s">
        <v>1874</v>
      </c>
      <c r="G814" s="13">
        <v>1</v>
      </c>
      <c r="H814" s="2" t="s">
        <v>4858</v>
      </c>
      <c r="I814" s="2" t="str">
        <f t="shared" si="13"/>
        <v>Grave di  Spinale di Porco</v>
      </c>
    </row>
    <row r="815" spans="1:9" ht="14.25" x14ac:dyDescent="0.2">
      <c r="A815" s="13">
        <v>815</v>
      </c>
      <c r="B815" s="18" t="s">
        <v>1172</v>
      </c>
      <c r="C815" s="15" t="s">
        <v>6241</v>
      </c>
      <c r="D815" s="15" t="s">
        <v>6286</v>
      </c>
      <c r="E815" s="15" t="s">
        <v>717</v>
      </c>
      <c r="F815" s="15" t="s">
        <v>1171</v>
      </c>
      <c r="G815" s="13">
        <v>1</v>
      </c>
      <c r="H815" s="2" t="s">
        <v>6286</v>
      </c>
      <c r="I815" s="2" t="str">
        <f t="shared" si="13"/>
        <v>Grotticella presso Il Cavoncello</v>
      </c>
    </row>
    <row r="816" spans="1:9" ht="14.25" x14ac:dyDescent="0.2">
      <c r="A816" s="13">
        <v>816</v>
      </c>
      <c r="B816" s="18" t="s">
        <v>1883</v>
      </c>
      <c r="C816" s="15" t="s">
        <v>1124</v>
      </c>
      <c r="D816" s="15" t="s">
        <v>4859</v>
      </c>
      <c r="E816" s="15" t="s">
        <v>679</v>
      </c>
      <c r="F816" s="15" t="s">
        <v>1883</v>
      </c>
      <c r="G816" s="13">
        <v>4</v>
      </c>
      <c r="H816" s="2" t="s">
        <v>4859</v>
      </c>
      <c r="I816" s="2" t="str">
        <f t="shared" si="13"/>
        <v>Grotta Monte Castel Pagano</v>
      </c>
    </row>
    <row r="817" spans="1:9" ht="14.25" x14ac:dyDescent="0.2">
      <c r="A817" s="13">
        <v>817</v>
      </c>
      <c r="B817" s="18" t="s">
        <v>2431</v>
      </c>
      <c r="C817" s="15" t="s">
        <v>1124</v>
      </c>
      <c r="D817" s="15" t="s">
        <v>4860</v>
      </c>
      <c r="E817" s="15" t="s">
        <v>1118</v>
      </c>
      <c r="F817" s="15" t="s">
        <v>1978</v>
      </c>
      <c r="G817" s="13">
        <v>14</v>
      </c>
      <c r="H817" s="2" t="s">
        <v>4860</v>
      </c>
      <c r="I817" s="2" t="str">
        <f t="shared" si="13"/>
        <v>Grotta Masseria Pace</v>
      </c>
    </row>
    <row r="818" spans="1:9" ht="14.25" x14ac:dyDescent="0.2">
      <c r="A818" s="13">
        <v>818</v>
      </c>
      <c r="B818" s="18" t="s">
        <v>2432</v>
      </c>
      <c r="C818" s="15" t="s">
        <v>1234</v>
      </c>
      <c r="D818" s="15" t="s">
        <v>4861</v>
      </c>
      <c r="E818" s="15" t="s">
        <v>1162</v>
      </c>
      <c r="F818" s="15" t="s">
        <v>2433</v>
      </c>
      <c r="G818" s="13">
        <v>6</v>
      </c>
      <c r="H818" s="2" t="s">
        <v>4861</v>
      </c>
      <c r="I818" s="2" t="str">
        <f t="shared" si="13"/>
        <v>Grotta del Lamone</v>
      </c>
    </row>
    <row r="819" spans="1:9" ht="14.25" x14ac:dyDescent="0.2">
      <c r="A819" s="13">
        <v>819</v>
      </c>
      <c r="B819" s="18" t="s">
        <v>2434</v>
      </c>
      <c r="C819" s="15" t="s">
        <v>1124</v>
      </c>
      <c r="D819" s="15" t="s">
        <v>4862</v>
      </c>
      <c r="E819" s="15" t="s">
        <v>681</v>
      </c>
      <c r="F819" s="15" t="s">
        <v>2435</v>
      </c>
      <c r="G819" s="13">
        <v>3</v>
      </c>
      <c r="H819" s="2" t="s">
        <v>4862</v>
      </c>
      <c r="I819" s="2" t="str">
        <f t="shared" si="13"/>
        <v>Grotta Gabriele</v>
      </c>
    </row>
    <row r="820" spans="1:9" ht="14.25" x14ac:dyDescent="0.2">
      <c r="A820" s="13">
        <v>820</v>
      </c>
      <c r="B820" s="18" t="s">
        <v>2436</v>
      </c>
      <c r="C820" s="15" t="s">
        <v>1124</v>
      </c>
      <c r="D820" s="15" t="s">
        <v>4863</v>
      </c>
      <c r="E820" s="15" t="s">
        <v>681</v>
      </c>
      <c r="F820" s="15" t="s">
        <v>2436</v>
      </c>
      <c r="G820" s="13">
        <v>3</v>
      </c>
      <c r="H820" s="2" t="s">
        <v>4863</v>
      </c>
      <c r="I820" s="2" t="str">
        <f t="shared" si="13"/>
        <v>Grotta Pellegrino</v>
      </c>
    </row>
    <row r="821" spans="1:9" ht="14.25" x14ac:dyDescent="0.2">
      <c r="A821" s="13">
        <v>821</v>
      </c>
      <c r="B821" s="18" t="s">
        <v>2437</v>
      </c>
      <c r="C821" s="15" t="s">
        <v>1129</v>
      </c>
      <c r="D821" s="15" t="s">
        <v>4864</v>
      </c>
      <c r="E821" s="15" t="s">
        <v>681</v>
      </c>
      <c r="F821" s="15" t="s">
        <v>2437</v>
      </c>
      <c r="G821" s="13">
        <v>3</v>
      </c>
      <c r="H821" s="2" t="s">
        <v>4864</v>
      </c>
      <c r="I821" s="2" t="str">
        <f t="shared" si="13"/>
        <v>Grotta della Madonna della Catena</v>
      </c>
    </row>
    <row r="822" spans="1:9" ht="14.25" x14ac:dyDescent="0.2">
      <c r="A822" s="13">
        <v>822</v>
      </c>
      <c r="B822" s="18" t="s">
        <v>2438</v>
      </c>
      <c r="C822" s="15" t="s">
        <v>1141</v>
      </c>
      <c r="D822" s="15" t="s">
        <v>4865</v>
      </c>
      <c r="E822" s="15" t="s">
        <v>681</v>
      </c>
      <c r="F822" s="15" t="s">
        <v>2438</v>
      </c>
      <c r="G822" s="13">
        <v>3</v>
      </c>
      <c r="H822" s="2" t="s">
        <v>4865</v>
      </c>
      <c r="I822" s="2" t="str">
        <f t="shared" si="13"/>
        <v>Grave Don Donato</v>
      </c>
    </row>
    <row r="823" spans="1:9" ht="14.25" x14ac:dyDescent="0.2">
      <c r="A823" s="13">
        <v>823</v>
      </c>
      <c r="B823" s="18" t="s">
        <v>2017</v>
      </c>
      <c r="C823" s="15" t="s">
        <v>1124</v>
      </c>
      <c r="D823" s="15" t="s">
        <v>4866</v>
      </c>
      <c r="E823" s="15" t="s">
        <v>73</v>
      </c>
      <c r="F823" s="15" t="s">
        <v>2017</v>
      </c>
      <c r="G823" s="13">
        <v>14</v>
      </c>
      <c r="H823" s="2" t="s">
        <v>4866</v>
      </c>
      <c r="I823" s="2" t="str">
        <f t="shared" si="13"/>
        <v>Grotta Santa Caterina</v>
      </c>
    </row>
    <row r="824" spans="1:9" ht="14.25" x14ac:dyDescent="0.2">
      <c r="A824" s="13">
        <v>824</v>
      </c>
      <c r="B824" s="18" t="s">
        <v>2439</v>
      </c>
      <c r="C824" s="15" t="s">
        <v>1124</v>
      </c>
      <c r="D824" s="15" t="s">
        <v>4867</v>
      </c>
      <c r="E824" s="15" t="s">
        <v>73</v>
      </c>
      <c r="F824" s="15" t="s">
        <v>2017</v>
      </c>
      <c r="G824" s="13">
        <v>14</v>
      </c>
      <c r="H824" s="2" t="s">
        <v>4867</v>
      </c>
      <c r="I824" s="2" t="str">
        <f t="shared" si="13"/>
        <v>Grotta Santa Caterina 2</v>
      </c>
    </row>
    <row r="825" spans="1:9" ht="14.25" x14ac:dyDescent="0.2">
      <c r="A825" s="13">
        <v>825</v>
      </c>
      <c r="B825" s="18" t="s">
        <v>2440</v>
      </c>
      <c r="C825" s="15" t="s">
        <v>1124</v>
      </c>
      <c r="D825" s="15" t="s">
        <v>4868</v>
      </c>
      <c r="E825" s="15" t="s">
        <v>73</v>
      </c>
      <c r="F825" s="15" t="s">
        <v>2440</v>
      </c>
      <c r="G825" s="13">
        <v>14</v>
      </c>
      <c r="H825" s="2" t="s">
        <v>4868</v>
      </c>
      <c r="I825" s="2" t="str">
        <f t="shared" si="13"/>
        <v>Grotta Chiar di Luna</v>
      </c>
    </row>
    <row r="826" spans="1:9" ht="14.25" x14ac:dyDescent="0.2">
      <c r="A826" s="13">
        <v>826</v>
      </c>
      <c r="B826" s="18" t="s">
        <v>2441</v>
      </c>
      <c r="C826" s="15" t="s">
        <v>1129</v>
      </c>
      <c r="D826" s="15" t="s">
        <v>4869</v>
      </c>
      <c r="E826" s="15" t="s">
        <v>73</v>
      </c>
      <c r="F826" s="15" t="s">
        <v>2442</v>
      </c>
      <c r="G826" s="13">
        <v>14</v>
      </c>
      <c r="H826" s="2" t="s">
        <v>4869</v>
      </c>
      <c r="I826" s="2" t="str">
        <f t="shared" si="13"/>
        <v>Grotta della Punta del Ciuccio</v>
      </c>
    </row>
    <row r="827" spans="1:9" ht="14.25" x14ac:dyDescent="0.2">
      <c r="A827" s="13">
        <v>827</v>
      </c>
      <c r="B827" s="18" t="s">
        <v>2443</v>
      </c>
      <c r="C827" s="15" t="s">
        <v>1124</v>
      </c>
      <c r="D827" s="15" t="s">
        <v>4870</v>
      </c>
      <c r="E827" s="15" t="s">
        <v>73</v>
      </c>
      <c r="F827" s="15" t="s">
        <v>2444</v>
      </c>
      <c r="G827" s="13">
        <v>14</v>
      </c>
      <c r="H827" s="2" t="s">
        <v>4870</v>
      </c>
      <c r="I827" s="2" t="str">
        <f t="shared" si="13"/>
        <v>Grotta L’Eremita (Le Grottelle 1)</v>
      </c>
    </row>
    <row r="828" spans="1:9" ht="14.25" x14ac:dyDescent="0.2">
      <c r="A828" s="13">
        <v>828</v>
      </c>
      <c r="B828" s="18" t="s">
        <v>2445</v>
      </c>
      <c r="C828" s="15" t="s">
        <v>1124</v>
      </c>
      <c r="D828" s="15" t="s">
        <v>4871</v>
      </c>
      <c r="E828" s="15" t="s">
        <v>73</v>
      </c>
      <c r="F828" s="15" t="s">
        <v>2444</v>
      </c>
      <c r="G828" s="13">
        <v>14</v>
      </c>
      <c r="H828" s="2" t="s">
        <v>4871</v>
      </c>
      <c r="I828" s="2" t="str">
        <f t="shared" si="13"/>
        <v>Grotta L’Eremita 2 (Le Grottelle 2)</v>
      </c>
    </row>
    <row r="829" spans="1:9" ht="14.25" x14ac:dyDescent="0.2">
      <c r="A829" s="13">
        <v>829</v>
      </c>
      <c r="B829" s="18" t="s">
        <v>1686</v>
      </c>
      <c r="C829" s="15" t="s">
        <v>2446</v>
      </c>
      <c r="D829" s="15" t="s">
        <v>4872</v>
      </c>
      <c r="E829" s="15" t="s">
        <v>73</v>
      </c>
      <c r="F829" s="15" t="s">
        <v>1686</v>
      </c>
      <c r="G829" s="13">
        <v>14</v>
      </c>
      <c r="H829" s="2" t="s">
        <v>4872</v>
      </c>
      <c r="I829" s="2" t="str">
        <f t="shared" si="13"/>
        <v>Grotta cunicolo di Torre Incine</v>
      </c>
    </row>
    <row r="830" spans="1:9" ht="14.25" x14ac:dyDescent="0.2">
      <c r="A830" s="13">
        <v>830</v>
      </c>
      <c r="B830" s="18" t="s">
        <v>2447</v>
      </c>
      <c r="C830" s="15" t="s">
        <v>1256</v>
      </c>
      <c r="D830" s="15" t="s">
        <v>4873</v>
      </c>
      <c r="E830" s="15" t="s">
        <v>36</v>
      </c>
      <c r="F830" s="15" t="s">
        <v>2448</v>
      </c>
      <c r="G830" s="13">
        <v>3</v>
      </c>
      <c r="H830" s="2" t="s">
        <v>4873</v>
      </c>
      <c r="I830" s="2" t="str">
        <f t="shared" si="13"/>
        <v>Grotta delle Sirene 2</v>
      </c>
    </row>
    <row r="831" spans="1:9" ht="14.25" x14ac:dyDescent="0.2">
      <c r="A831" s="13">
        <v>831</v>
      </c>
      <c r="B831" s="18" t="s">
        <v>2449</v>
      </c>
      <c r="C831" s="15" t="s">
        <v>1256</v>
      </c>
      <c r="D831" s="15" t="s">
        <v>4874</v>
      </c>
      <c r="E831" s="15" t="s">
        <v>36</v>
      </c>
      <c r="F831" s="15" t="s">
        <v>2448</v>
      </c>
      <c r="G831" s="13">
        <v>3</v>
      </c>
      <c r="H831" s="2" t="s">
        <v>4874</v>
      </c>
      <c r="I831" s="2" t="str">
        <f t="shared" si="13"/>
        <v>Grotta delle Sirene</v>
      </c>
    </row>
    <row r="832" spans="1:9" ht="14.25" x14ac:dyDescent="0.2">
      <c r="A832" s="13">
        <v>832</v>
      </c>
      <c r="B832" s="18" t="s">
        <v>2450</v>
      </c>
      <c r="C832" s="15" t="s">
        <v>1256</v>
      </c>
      <c r="D832" s="15" t="s">
        <v>4875</v>
      </c>
      <c r="E832" s="15" t="s">
        <v>36</v>
      </c>
      <c r="F832" s="15" t="s">
        <v>2448</v>
      </c>
      <c r="G832" s="13">
        <v>3</v>
      </c>
      <c r="H832" s="2" t="s">
        <v>4875</v>
      </c>
      <c r="I832" s="2" t="str">
        <f t="shared" si="13"/>
        <v>Grotta delle Sirene 3</v>
      </c>
    </row>
    <row r="833" spans="1:9" ht="14.25" x14ac:dyDescent="0.2">
      <c r="A833" s="13">
        <v>833</v>
      </c>
      <c r="B833" s="18" t="s">
        <v>2451</v>
      </c>
      <c r="C833" s="15" t="s">
        <v>2452</v>
      </c>
      <c r="D833" s="15" t="s">
        <v>4876</v>
      </c>
      <c r="E833" s="15" t="s">
        <v>36</v>
      </c>
      <c r="F833" s="15" t="s">
        <v>2448</v>
      </c>
      <c r="G833" s="13">
        <v>3</v>
      </c>
      <c r="H833" s="2" t="s">
        <v>4876</v>
      </c>
      <c r="I833" s="2" t="str">
        <f t="shared" si="13"/>
        <v>Riparo del Ciottolo Inciso</v>
      </c>
    </row>
    <row r="834" spans="1:9" ht="14.25" x14ac:dyDescent="0.2">
      <c r="A834" s="13">
        <v>834</v>
      </c>
      <c r="B834" s="18" t="s">
        <v>2451</v>
      </c>
      <c r="C834" s="15" t="s">
        <v>1234</v>
      </c>
      <c r="D834" s="15" t="s">
        <v>4877</v>
      </c>
      <c r="E834" s="15" t="s">
        <v>36</v>
      </c>
      <c r="F834" s="15" t="s">
        <v>2448</v>
      </c>
      <c r="G834" s="13">
        <v>3</v>
      </c>
      <c r="H834" s="2" t="s">
        <v>4877</v>
      </c>
      <c r="I834" s="2" t="str">
        <f t="shared" si="13"/>
        <v>Grotta del Ciottolo Inciso</v>
      </c>
    </row>
    <row r="835" spans="1:9" ht="14.25" x14ac:dyDescent="0.2">
      <c r="A835" s="13">
        <v>835</v>
      </c>
      <c r="B835" s="18" t="s">
        <v>2453</v>
      </c>
      <c r="C835" s="15" t="s">
        <v>1256</v>
      </c>
      <c r="D835" s="15" t="s">
        <v>4878</v>
      </c>
      <c r="E835" s="15" t="s">
        <v>36</v>
      </c>
      <c r="F835" s="15" t="s">
        <v>2448</v>
      </c>
      <c r="G835" s="13">
        <v>3</v>
      </c>
      <c r="H835" s="2" t="s">
        <v>4878</v>
      </c>
      <c r="I835" s="2" t="str">
        <f t="shared" si="13"/>
        <v>Grotta delle Nicchie</v>
      </c>
    </row>
    <row r="836" spans="1:9" ht="14.25" x14ac:dyDescent="0.2">
      <c r="A836" s="13">
        <v>836</v>
      </c>
      <c r="B836" s="18" t="s">
        <v>2454</v>
      </c>
      <c r="C836" s="15" t="s">
        <v>1124</v>
      </c>
      <c r="D836" s="15" t="s">
        <v>4879</v>
      </c>
      <c r="E836" s="15" t="s">
        <v>36</v>
      </c>
      <c r="F836" s="15" t="s">
        <v>2448</v>
      </c>
      <c r="G836" s="13">
        <v>3</v>
      </c>
      <c r="H836" s="2" t="s">
        <v>4879</v>
      </c>
      <c r="I836" s="2" t="str">
        <f t="shared" si="13"/>
        <v xml:space="preserve">Grotta Pacchi </v>
      </c>
    </row>
    <row r="837" spans="1:9" ht="14.25" x14ac:dyDescent="0.2">
      <c r="A837" s="13">
        <v>837</v>
      </c>
      <c r="B837" s="18" t="s">
        <v>2455</v>
      </c>
      <c r="C837" s="15" t="s">
        <v>1266</v>
      </c>
      <c r="D837" s="15" t="s">
        <v>4880</v>
      </c>
      <c r="E837" s="15" t="s">
        <v>36</v>
      </c>
      <c r="F837" s="15" t="s">
        <v>2456</v>
      </c>
      <c r="G837" s="13">
        <v>3</v>
      </c>
      <c r="H837" s="2" t="s">
        <v>4880</v>
      </c>
      <c r="I837" s="2" t="str">
        <f t="shared" si="13"/>
        <v>Grottone Corvino</v>
      </c>
    </row>
    <row r="838" spans="1:9" ht="14.25" x14ac:dyDescent="0.2">
      <c r="A838" s="13">
        <v>838</v>
      </c>
      <c r="B838" s="18" t="s">
        <v>1417</v>
      </c>
      <c r="C838" s="15" t="s">
        <v>1256</v>
      </c>
      <c r="D838" s="15" t="s">
        <v>4230</v>
      </c>
      <c r="E838" s="15" t="s">
        <v>36</v>
      </c>
      <c r="F838" s="15" t="s">
        <v>2448</v>
      </c>
      <c r="G838" s="13">
        <v>3</v>
      </c>
      <c r="H838" s="2" t="s">
        <v>4230</v>
      </c>
      <c r="I838" s="2" t="str">
        <f t="shared" si="13"/>
        <v>Grotta delle Fate</v>
      </c>
    </row>
    <row r="839" spans="1:9" ht="14.25" x14ac:dyDescent="0.2">
      <c r="A839" s="13">
        <v>839</v>
      </c>
      <c r="B839" s="18" t="s">
        <v>2457</v>
      </c>
      <c r="C839" s="15" t="s">
        <v>1124</v>
      </c>
      <c r="D839" s="15" t="s">
        <v>4881</v>
      </c>
      <c r="E839" s="15" t="s">
        <v>36</v>
      </c>
      <c r="F839" s="15" t="s">
        <v>2448</v>
      </c>
      <c r="G839" s="13">
        <v>3</v>
      </c>
      <c r="H839" s="2" t="s">
        <v>4881</v>
      </c>
      <c r="I839" s="2" t="str">
        <f t="shared" si="13"/>
        <v>Grotta Cala Corvino 2</v>
      </c>
    </row>
    <row r="840" spans="1:9" ht="14.25" x14ac:dyDescent="0.2">
      <c r="A840" s="13">
        <v>840</v>
      </c>
      <c r="B840" s="18" t="s">
        <v>2387</v>
      </c>
      <c r="C840" s="15" t="s">
        <v>1124</v>
      </c>
      <c r="D840" s="15" t="s">
        <v>4825</v>
      </c>
      <c r="E840" s="15" t="s">
        <v>36</v>
      </c>
      <c r="F840" s="15" t="s">
        <v>2458</v>
      </c>
      <c r="G840" s="13">
        <v>3</v>
      </c>
      <c r="H840" s="2" t="s">
        <v>4825</v>
      </c>
      <c r="I840" s="2" t="str">
        <f t="shared" si="13"/>
        <v>Grotta Verde</v>
      </c>
    </row>
    <row r="841" spans="1:9" ht="14.25" x14ac:dyDescent="0.2">
      <c r="A841" s="13">
        <v>841</v>
      </c>
      <c r="B841" s="18" t="s">
        <v>2459</v>
      </c>
      <c r="C841" s="15" t="s">
        <v>1375</v>
      </c>
      <c r="D841" s="15" t="s">
        <v>4882</v>
      </c>
      <c r="E841" s="15" t="s">
        <v>36</v>
      </c>
      <c r="F841" s="15" t="s">
        <v>2071</v>
      </c>
      <c r="G841" s="13">
        <v>3</v>
      </c>
      <c r="H841" s="2" t="s">
        <v>4882</v>
      </c>
      <c r="I841" s="2" t="str">
        <f t="shared" si="13"/>
        <v>Grotta dello Stambecco</v>
      </c>
    </row>
    <row r="842" spans="1:9" ht="14.25" x14ac:dyDescent="0.2">
      <c r="A842" s="13">
        <v>842</v>
      </c>
      <c r="B842" s="18" t="s">
        <v>2353</v>
      </c>
      <c r="C842" s="15" t="s">
        <v>1124</v>
      </c>
      <c r="D842" s="15" t="s">
        <v>4797</v>
      </c>
      <c r="E842" s="15" t="s">
        <v>36</v>
      </c>
      <c r="F842" s="15"/>
      <c r="G842" s="13">
        <v>3</v>
      </c>
      <c r="H842" s="2" t="s">
        <v>4797</v>
      </c>
      <c r="I842" s="2" t="str">
        <f t="shared" si="13"/>
        <v>Grotta Due Ingressi</v>
      </c>
    </row>
    <row r="843" spans="1:9" ht="14.25" x14ac:dyDescent="0.2">
      <c r="A843" s="13">
        <v>843</v>
      </c>
      <c r="B843" s="18" t="s">
        <v>2460</v>
      </c>
      <c r="C843" s="15" t="s">
        <v>1124</v>
      </c>
      <c r="D843" s="15" t="s">
        <v>4883</v>
      </c>
      <c r="E843" s="15" t="s">
        <v>36</v>
      </c>
      <c r="F843" s="15"/>
      <c r="G843" s="13">
        <v>3</v>
      </c>
      <c r="H843" s="2" t="s">
        <v>4883</v>
      </c>
      <c r="I843" s="2" t="str">
        <f t="shared" si="13"/>
        <v>Grotta Migliorini</v>
      </c>
    </row>
    <row r="844" spans="1:9" ht="14.25" x14ac:dyDescent="0.2">
      <c r="A844" s="13">
        <v>844</v>
      </c>
      <c r="B844" s="18" t="s">
        <v>2461</v>
      </c>
      <c r="C844" s="15" t="s">
        <v>1124</v>
      </c>
      <c r="D844" s="15" t="s">
        <v>4884</v>
      </c>
      <c r="E844" s="15" t="s">
        <v>36</v>
      </c>
      <c r="F844" s="15"/>
      <c r="G844" s="13">
        <v>3</v>
      </c>
      <c r="H844" s="2" t="s">
        <v>4884</v>
      </c>
      <c r="I844" s="2" t="str">
        <f t="shared" si="13"/>
        <v>Grotta Mazda</v>
      </c>
    </row>
    <row r="845" spans="1:9" ht="14.25" x14ac:dyDescent="0.2">
      <c r="A845" s="13">
        <v>845</v>
      </c>
      <c r="B845" s="18" t="s">
        <v>2462</v>
      </c>
      <c r="C845" s="15" t="s">
        <v>1124</v>
      </c>
      <c r="D845" s="15" t="s">
        <v>4885</v>
      </c>
      <c r="E845" s="15" t="s">
        <v>36</v>
      </c>
      <c r="F845" s="15" t="s">
        <v>2463</v>
      </c>
      <c r="G845" s="13">
        <v>4</v>
      </c>
      <c r="H845" s="2" t="s">
        <v>4885</v>
      </c>
      <c r="I845" s="2" t="str">
        <f t="shared" si="13"/>
        <v>Grotta Masseria Pastore 1</v>
      </c>
    </row>
    <row r="846" spans="1:9" ht="14.25" x14ac:dyDescent="0.2">
      <c r="A846" s="13">
        <v>846</v>
      </c>
      <c r="B846" s="18" t="s">
        <v>2464</v>
      </c>
      <c r="C846" s="15" t="s">
        <v>1124</v>
      </c>
      <c r="D846" s="15" t="s">
        <v>4886</v>
      </c>
      <c r="E846" s="15" t="s">
        <v>36</v>
      </c>
      <c r="F846" s="15" t="s">
        <v>2463</v>
      </c>
      <c r="G846" s="13">
        <v>4</v>
      </c>
      <c r="H846" s="2" t="s">
        <v>4886</v>
      </c>
      <c r="I846" s="2" t="str">
        <f t="shared" si="13"/>
        <v>Grotta Masseria Pastore 2</v>
      </c>
    </row>
    <row r="847" spans="1:9" ht="14.25" x14ac:dyDescent="0.2">
      <c r="A847" s="13">
        <v>847</v>
      </c>
      <c r="B847" s="18" t="s">
        <v>2465</v>
      </c>
      <c r="C847" s="15" t="s">
        <v>1124</v>
      </c>
      <c r="D847" s="15" t="s">
        <v>4887</v>
      </c>
      <c r="E847" s="15" t="s">
        <v>623</v>
      </c>
      <c r="F847" s="15" t="s">
        <v>2465</v>
      </c>
      <c r="G847" s="13">
        <v>4</v>
      </c>
      <c r="H847" s="2" t="s">
        <v>4887</v>
      </c>
      <c r="I847" s="2" t="str">
        <f t="shared" si="13"/>
        <v>Grotta Tarso</v>
      </c>
    </row>
    <row r="848" spans="1:9" ht="14.25" x14ac:dyDescent="0.2">
      <c r="A848" s="13">
        <v>848</v>
      </c>
      <c r="B848" s="18" t="s">
        <v>2466</v>
      </c>
      <c r="C848" s="15" t="s">
        <v>1141</v>
      </c>
      <c r="D848" s="15" t="s">
        <v>4888</v>
      </c>
      <c r="E848" s="15" t="s">
        <v>391</v>
      </c>
      <c r="F848" s="15" t="s">
        <v>2467</v>
      </c>
      <c r="G848" s="13">
        <v>3</v>
      </c>
      <c r="H848" s="2" t="s">
        <v>4888</v>
      </c>
      <c r="I848" s="2" t="str">
        <f t="shared" si="13"/>
        <v>Grave Case Nuove</v>
      </c>
    </row>
    <row r="849" spans="1:9" ht="14.25" x14ac:dyDescent="0.2">
      <c r="A849" s="13">
        <v>849</v>
      </c>
      <c r="B849" s="18" t="s">
        <v>2468</v>
      </c>
      <c r="C849" s="15"/>
      <c r="D849" s="15" t="s">
        <v>2468</v>
      </c>
      <c r="E849" s="15" t="s">
        <v>34</v>
      </c>
      <c r="F849" s="15" t="s">
        <v>2469</v>
      </c>
      <c r="G849" s="13">
        <v>3</v>
      </c>
      <c r="H849" s="2" t="s">
        <v>4889</v>
      </c>
      <c r="I849" s="2" t="str">
        <f>MID(H849,2,1000)</f>
        <v>Foiba Anelli</v>
      </c>
    </row>
    <row r="850" spans="1:9" ht="14.25" x14ac:dyDescent="0.2">
      <c r="A850" s="13">
        <v>850</v>
      </c>
      <c r="B850" s="18" t="s">
        <v>2470</v>
      </c>
      <c r="C850" s="15" t="s">
        <v>1611</v>
      </c>
      <c r="D850" s="15" t="s">
        <v>4890</v>
      </c>
      <c r="E850" s="15" t="s">
        <v>34</v>
      </c>
      <c r="F850" s="15" t="s">
        <v>2471</v>
      </c>
      <c r="G850" s="13">
        <v>1</v>
      </c>
      <c r="H850" s="2" t="s">
        <v>4890</v>
      </c>
      <c r="I850" s="2" t="str">
        <f t="shared" si="13"/>
        <v>Grava Masseria Povera Vita (Orofino A.)</v>
      </c>
    </row>
    <row r="851" spans="1:9" ht="14.25" x14ac:dyDescent="0.2">
      <c r="A851" s="13">
        <v>851</v>
      </c>
      <c r="B851" s="18" t="s">
        <v>2472</v>
      </c>
      <c r="C851" s="15" t="s">
        <v>2207</v>
      </c>
      <c r="D851" s="15" t="s">
        <v>4891</v>
      </c>
      <c r="E851" s="15" t="s">
        <v>1165</v>
      </c>
      <c r="F851" s="15" t="s">
        <v>2473</v>
      </c>
      <c r="G851" s="13">
        <v>3</v>
      </c>
      <c r="H851" s="2" t="s">
        <v>4891</v>
      </c>
      <c r="I851" s="2" t="str">
        <f t="shared" si="13"/>
        <v>Grava dell’ Edera</v>
      </c>
    </row>
    <row r="852" spans="1:9" ht="14.25" x14ac:dyDescent="0.2">
      <c r="A852" s="13">
        <v>852</v>
      </c>
      <c r="B852" s="18" t="s">
        <v>2474</v>
      </c>
      <c r="C852" s="15" t="s">
        <v>1611</v>
      </c>
      <c r="D852" s="15" t="s">
        <v>4892</v>
      </c>
      <c r="E852" s="15" t="s">
        <v>1904</v>
      </c>
      <c r="F852" s="15" t="s">
        <v>2475</v>
      </c>
      <c r="G852" s="13">
        <v>3</v>
      </c>
      <c r="H852" s="2" t="s">
        <v>4892</v>
      </c>
      <c r="I852" s="2" t="str">
        <f t="shared" si="13"/>
        <v>Grava Lama di Mesola</v>
      </c>
    </row>
    <row r="853" spans="1:9" ht="14.25" x14ac:dyDescent="0.2">
      <c r="A853" s="13">
        <v>853</v>
      </c>
      <c r="B853" s="18" t="s">
        <v>2476</v>
      </c>
      <c r="C853" s="15" t="s">
        <v>1700</v>
      </c>
      <c r="D853" s="15" t="s">
        <v>4893</v>
      </c>
      <c r="E853" s="15" t="s">
        <v>1165</v>
      </c>
      <c r="F853" s="15" t="s">
        <v>2473</v>
      </c>
      <c r="G853" s="13">
        <v>1</v>
      </c>
      <c r="H853" s="2" t="s">
        <v>4893</v>
      </c>
      <c r="I853" s="2" t="str">
        <f t="shared" si="13"/>
        <v>Inghiottitoio  Tre Carri (Grave Mass. Giustino)</v>
      </c>
    </row>
    <row r="854" spans="1:9" ht="14.25" x14ac:dyDescent="0.2">
      <c r="A854" s="13">
        <v>854</v>
      </c>
      <c r="B854" s="18" t="s">
        <v>2477</v>
      </c>
      <c r="C854" s="15" t="s">
        <v>1161</v>
      </c>
      <c r="D854" s="15" t="s">
        <v>4894</v>
      </c>
      <c r="E854" s="15" t="s">
        <v>1132</v>
      </c>
      <c r="F854" s="15" t="s">
        <v>2477</v>
      </c>
      <c r="G854" s="13">
        <v>3</v>
      </c>
      <c r="H854" s="2" t="s">
        <v>4894</v>
      </c>
      <c r="I854" s="2" t="str">
        <f t="shared" si="13"/>
        <v>Grave di Torre Abbondanza</v>
      </c>
    </row>
    <row r="855" spans="1:9" ht="14.25" x14ac:dyDescent="0.2">
      <c r="A855" s="13">
        <v>855</v>
      </c>
      <c r="B855" s="18" t="s">
        <v>2478</v>
      </c>
      <c r="C855" s="15" t="s">
        <v>2109</v>
      </c>
      <c r="D855" s="15" t="s">
        <v>4895</v>
      </c>
      <c r="E855" s="15" t="s">
        <v>829</v>
      </c>
      <c r="F855" s="15" t="s">
        <v>2478</v>
      </c>
      <c r="G855" s="13">
        <v>19</v>
      </c>
      <c r="H855" s="2" t="s">
        <v>4895</v>
      </c>
      <c r="I855" s="2" t="str">
        <f t="shared" si="13"/>
        <v>Grotticella di Monte San Magno</v>
      </c>
    </row>
    <row r="856" spans="1:9" ht="14.25" x14ac:dyDescent="0.2">
      <c r="A856" s="13">
        <v>856</v>
      </c>
      <c r="B856" s="18" t="s">
        <v>2478</v>
      </c>
      <c r="C856" s="15" t="s">
        <v>1117</v>
      </c>
      <c r="D856" s="15" t="s">
        <v>4896</v>
      </c>
      <c r="E856" s="15" t="s">
        <v>829</v>
      </c>
      <c r="F856" s="15" t="s">
        <v>2478</v>
      </c>
      <c r="G856" s="13">
        <v>19</v>
      </c>
      <c r="H856" s="2" t="s">
        <v>4896</v>
      </c>
      <c r="I856" s="2" t="str">
        <f t="shared" si="13"/>
        <v>Grotta di Monte San Magno</v>
      </c>
    </row>
    <row r="857" spans="1:9" ht="14.25" x14ac:dyDescent="0.2">
      <c r="A857" s="13">
        <v>857</v>
      </c>
      <c r="B857" s="18" t="s">
        <v>2479</v>
      </c>
      <c r="C857" s="15" t="s">
        <v>1124</v>
      </c>
      <c r="D857" s="15" t="s">
        <v>4897</v>
      </c>
      <c r="E857" s="15" t="s">
        <v>1793</v>
      </c>
      <c r="F857" s="15" t="s">
        <v>2480</v>
      </c>
      <c r="G857" s="13">
        <v>16</v>
      </c>
      <c r="H857" s="2" t="s">
        <v>4897</v>
      </c>
      <c r="I857" s="2" t="str">
        <f t="shared" ref="I857:I920" si="14">H857</f>
        <v>Grotta Torre Santa Sabina</v>
      </c>
    </row>
    <row r="858" spans="1:9" ht="14.25" x14ac:dyDescent="0.2">
      <c r="A858" s="13">
        <v>857</v>
      </c>
      <c r="B858" s="18" t="s">
        <v>2479</v>
      </c>
      <c r="C858" s="15" t="s">
        <v>1124</v>
      </c>
      <c r="D858" s="15" t="s">
        <v>4897</v>
      </c>
      <c r="E858" s="15" t="s">
        <v>1793</v>
      </c>
      <c r="F858" s="15" t="s">
        <v>2480</v>
      </c>
      <c r="G858" s="13">
        <v>5</v>
      </c>
      <c r="H858" s="2" t="s">
        <v>4897</v>
      </c>
      <c r="I858" s="2" t="str">
        <f t="shared" si="14"/>
        <v>Grotta Torre Santa Sabina</v>
      </c>
    </row>
    <row r="859" spans="1:9" ht="14.25" x14ac:dyDescent="0.2">
      <c r="A859" s="13">
        <v>858</v>
      </c>
      <c r="B859" s="18" t="s">
        <v>2481</v>
      </c>
      <c r="C859" s="15" t="s">
        <v>1124</v>
      </c>
      <c r="D859" s="15" t="s">
        <v>4898</v>
      </c>
      <c r="E859" s="15" t="s">
        <v>1118</v>
      </c>
      <c r="F859" s="15" t="s">
        <v>2482</v>
      </c>
      <c r="G859" s="13">
        <v>14</v>
      </c>
      <c r="H859" s="2" t="s">
        <v>4898</v>
      </c>
      <c r="I859" s="2" t="str">
        <f t="shared" si="14"/>
        <v>Grotta Masseria Karusio</v>
      </c>
    </row>
    <row r="860" spans="1:9" ht="14.25" x14ac:dyDescent="0.2">
      <c r="A860" s="13">
        <v>859</v>
      </c>
      <c r="B860" s="18" t="s">
        <v>2483</v>
      </c>
      <c r="C860" s="15" t="s">
        <v>1129</v>
      </c>
      <c r="D860" s="15" t="s">
        <v>4899</v>
      </c>
      <c r="E860" s="15" t="s">
        <v>1736</v>
      </c>
      <c r="F860" s="15" t="s">
        <v>2484</v>
      </c>
      <c r="G860" s="13">
        <v>10</v>
      </c>
      <c r="H860" s="2" t="s">
        <v>4899</v>
      </c>
      <c r="I860" s="2" t="str">
        <f t="shared" si="14"/>
        <v>Grotta della Cantoniera</v>
      </c>
    </row>
    <row r="861" spans="1:9" ht="14.25" x14ac:dyDescent="0.2">
      <c r="A861" s="13">
        <v>860</v>
      </c>
      <c r="B861" s="18" t="s">
        <v>1182</v>
      </c>
      <c r="C861" s="15" t="s">
        <v>1746</v>
      </c>
      <c r="D861" s="15" t="s">
        <v>4900</v>
      </c>
      <c r="E861" s="15" t="s">
        <v>294</v>
      </c>
      <c r="F861" s="15" t="s">
        <v>1177</v>
      </c>
      <c r="G861" s="13">
        <v>1</v>
      </c>
      <c r="H861" s="2" t="s">
        <v>4900</v>
      </c>
      <c r="I861" s="2" t="str">
        <f t="shared" si="14"/>
        <v>Grave del Pulo</v>
      </c>
    </row>
    <row r="862" spans="1:9" ht="14.25" x14ac:dyDescent="0.2">
      <c r="A862" s="13">
        <v>861</v>
      </c>
      <c r="B862" s="18" t="s">
        <v>2485</v>
      </c>
      <c r="C862" s="15" t="s">
        <v>1117</v>
      </c>
      <c r="D862" s="15" t="s">
        <v>4901</v>
      </c>
      <c r="E862" s="15" t="s">
        <v>416</v>
      </c>
      <c r="F862" s="15" t="s">
        <v>2486</v>
      </c>
      <c r="G862" s="13">
        <v>7</v>
      </c>
      <c r="H862" s="2" t="s">
        <v>4901</v>
      </c>
      <c r="I862" s="2" t="str">
        <f t="shared" si="14"/>
        <v>Grotta di Rigio (Quinto Ennio)</v>
      </c>
    </row>
    <row r="863" spans="1:9" ht="14.25" x14ac:dyDescent="0.2">
      <c r="A863" s="13">
        <v>862</v>
      </c>
      <c r="B863" s="18" t="s">
        <v>946</v>
      </c>
      <c r="C863" s="15" t="s">
        <v>1234</v>
      </c>
      <c r="D863" s="15" t="s">
        <v>4902</v>
      </c>
      <c r="E863" s="15" t="s">
        <v>831</v>
      </c>
      <c r="F863" s="15"/>
      <c r="G863" s="13">
        <v>19</v>
      </c>
      <c r="H863" s="2" t="s">
        <v>4902</v>
      </c>
      <c r="I863" s="2" t="str">
        <f t="shared" si="14"/>
        <v>Grotta del Frantoio</v>
      </c>
    </row>
    <row r="864" spans="1:9" ht="14.25" x14ac:dyDescent="0.2">
      <c r="A864" s="13">
        <v>863</v>
      </c>
      <c r="B864" s="18" t="s">
        <v>2487</v>
      </c>
      <c r="C864" s="15" t="s">
        <v>1124</v>
      </c>
      <c r="D864" s="15" t="s">
        <v>4903</v>
      </c>
      <c r="E864" s="15" t="s">
        <v>73</v>
      </c>
      <c r="F864" s="15" t="s">
        <v>2440</v>
      </c>
      <c r="G864" s="13">
        <v>14</v>
      </c>
      <c r="H864" s="2" t="s">
        <v>4903</v>
      </c>
      <c r="I864" s="2" t="str">
        <f t="shared" si="14"/>
        <v>Grotta Sorgente Chiar di Luna</v>
      </c>
    </row>
    <row r="865" spans="1:9" ht="14.25" x14ac:dyDescent="0.2">
      <c r="A865" s="13">
        <v>864</v>
      </c>
      <c r="B865" s="18" t="s">
        <v>2488</v>
      </c>
      <c r="C865" s="15" t="s">
        <v>1234</v>
      </c>
      <c r="D865" s="15" t="s">
        <v>4904</v>
      </c>
      <c r="E865" s="15" t="s">
        <v>73</v>
      </c>
      <c r="F865" s="15" t="s">
        <v>2440</v>
      </c>
      <c r="G865" s="13">
        <v>14</v>
      </c>
      <c r="H865" s="2" t="s">
        <v>4904</v>
      </c>
      <c r="I865" s="2" t="str">
        <f t="shared" si="14"/>
        <v>Grotta del Doppio Ponte</v>
      </c>
    </row>
    <row r="866" spans="1:9" ht="14.25" x14ac:dyDescent="0.2">
      <c r="A866" s="13">
        <v>865</v>
      </c>
      <c r="B866" s="18" t="s">
        <v>2489</v>
      </c>
      <c r="C866" s="15" t="s">
        <v>1129</v>
      </c>
      <c r="D866" s="15" t="s">
        <v>4905</v>
      </c>
      <c r="E866" s="15" t="s">
        <v>73</v>
      </c>
      <c r="F866" s="15" t="s">
        <v>2490</v>
      </c>
      <c r="G866" s="13">
        <v>14</v>
      </c>
      <c r="H866" s="2" t="s">
        <v>4905</v>
      </c>
      <c r="I866" s="2" t="str">
        <f t="shared" si="14"/>
        <v>Grotta della Foca 2</v>
      </c>
    </row>
    <row r="867" spans="1:9" ht="14.25" x14ac:dyDescent="0.2">
      <c r="A867" s="13">
        <v>866</v>
      </c>
      <c r="B867" s="18" t="s">
        <v>2491</v>
      </c>
      <c r="C867" s="15" t="s">
        <v>1237</v>
      </c>
      <c r="D867" s="15" t="s">
        <v>4906</v>
      </c>
      <c r="E867" s="15" t="s">
        <v>73</v>
      </c>
      <c r="F867" s="15" t="s">
        <v>2490</v>
      </c>
      <c r="G867" s="13">
        <v>14</v>
      </c>
      <c r="H867" s="2" t="s">
        <v>4906</v>
      </c>
      <c r="I867" s="2" t="str">
        <f t="shared" si="14"/>
        <v>Grotta dei Fidanzati</v>
      </c>
    </row>
    <row r="868" spans="1:9" ht="14.25" x14ac:dyDescent="0.2">
      <c r="A868" s="13">
        <v>867</v>
      </c>
      <c r="B868" s="18" t="s">
        <v>2492</v>
      </c>
      <c r="C868" s="15" t="s">
        <v>1234</v>
      </c>
      <c r="D868" s="15" t="s">
        <v>4907</v>
      </c>
      <c r="E868" s="15" t="s">
        <v>294</v>
      </c>
      <c r="F868" s="15" t="s">
        <v>1177</v>
      </c>
      <c r="G868" s="13">
        <v>1</v>
      </c>
      <c r="H868" s="2" t="s">
        <v>4907</v>
      </c>
      <c r="I868" s="2" t="str">
        <f t="shared" si="14"/>
        <v>Grotta del Pulo 1</v>
      </c>
    </row>
    <row r="869" spans="1:9" ht="14.25" x14ac:dyDescent="0.2">
      <c r="A869" s="13">
        <v>868</v>
      </c>
      <c r="B869" s="18" t="s">
        <v>2493</v>
      </c>
      <c r="C869" s="15" t="s">
        <v>2109</v>
      </c>
      <c r="D869" s="15" t="s">
        <v>4908</v>
      </c>
      <c r="E869" s="15" t="s">
        <v>73</v>
      </c>
      <c r="F869" s="15" t="s">
        <v>2494</v>
      </c>
      <c r="G869" s="13">
        <v>14</v>
      </c>
      <c r="H869" s="2" t="s">
        <v>4908</v>
      </c>
      <c r="I869" s="2" t="str">
        <f t="shared" si="14"/>
        <v>Grotticella di Pozzovivo (grotta dei Passeri di Pozzovivo)</v>
      </c>
    </row>
    <row r="870" spans="1:9" ht="14.25" x14ac:dyDescent="0.2">
      <c r="A870" s="13">
        <v>869</v>
      </c>
      <c r="B870" s="18" t="s">
        <v>2495</v>
      </c>
      <c r="C870" s="15" t="s">
        <v>1124</v>
      </c>
      <c r="D870" s="15" t="s">
        <v>4909</v>
      </c>
      <c r="E870" s="15" t="s">
        <v>73</v>
      </c>
      <c r="F870" s="15" t="s">
        <v>2496</v>
      </c>
      <c r="G870" s="13">
        <v>14</v>
      </c>
      <c r="H870" s="2" t="s">
        <v>4909</v>
      </c>
      <c r="I870" s="2" t="str">
        <f t="shared" si="14"/>
        <v>Grotta Frascina</v>
      </c>
    </row>
    <row r="871" spans="1:9" ht="14.25" x14ac:dyDescent="0.2">
      <c r="A871" s="13">
        <v>870</v>
      </c>
      <c r="B871" s="18" t="s">
        <v>2497</v>
      </c>
      <c r="C871" s="15" t="s">
        <v>2498</v>
      </c>
      <c r="D871" s="15" t="s">
        <v>4910</v>
      </c>
      <c r="E871" s="15" t="s">
        <v>73</v>
      </c>
      <c r="F871" s="15" t="s">
        <v>2496</v>
      </c>
      <c r="G871" s="13">
        <v>14</v>
      </c>
      <c r="H871" s="2" t="s">
        <v>4910</v>
      </c>
      <c r="I871" s="2" t="str">
        <f t="shared" si="14"/>
        <v>Pertuso di Rafaniedd’</v>
      </c>
    </row>
    <row r="872" spans="1:9" ht="14.25" x14ac:dyDescent="0.2">
      <c r="A872" s="13">
        <v>871</v>
      </c>
      <c r="B872" s="18" t="s">
        <v>2499</v>
      </c>
      <c r="C872" s="15" t="s">
        <v>1117</v>
      </c>
      <c r="D872" s="15" t="s">
        <v>4911</v>
      </c>
      <c r="E872" s="15" t="s">
        <v>73</v>
      </c>
      <c r="F872" s="15" t="s">
        <v>2500</v>
      </c>
      <c r="G872" s="13">
        <v>14</v>
      </c>
      <c r="H872" s="2" t="s">
        <v>4911</v>
      </c>
      <c r="I872" s="2" t="str">
        <f t="shared" si="14"/>
        <v>Grotta di Santa Barbera</v>
      </c>
    </row>
    <row r="873" spans="1:9" ht="14.25" x14ac:dyDescent="0.2">
      <c r="A873" s="13">
        <v>872</v>
      </c>
      <c r="B873" s="18" t="s">
        <v>2501</v>
      </c>
      <c r="C873" s="15" t="s">
        <v>2502</v>
      </c>
      <c r="D873" s="15" t="s">
        <v>4912</v>
      </c>
      <c r="E873" s="15" t="s">
        <v>73</v>
      </c>
      <c r="F873" s="15" t="s">
        <v>2503</v>
      </c>
      <c r="G873" s="13">
        <v>14</v>
      </c>
      <c r="H873" s="2" t="s">
        <v>4912</v>
      </c>
      <c r="I873" s="2" t="str">
        <f t="shared" si="14"/>
        <v>Grotticella delle Concrezioni (Grotta Porto Paradiso)</v>
      </c>
    </row>
    <row r="874" spans="1:9" ht="14.25" x14ac:dyDescent="0.2">
      <c r="A874" s="13">
        <v>873</v>
      </c>
      <c r="B874" s="18" t="s">
        <v>1461</v>
      </c>
      <c r="C874" s="15" t="s">
        <v>2504</v>
      </c>
      <c r="D874" s="15" t="s">
        <v>4913</v>
      </c>
      <c r="E874" s="15" t="s">
        <v>73</v>
      </c>
      <c r="F874" s="15" t="s">
        <v>2442</v>
      </c>
      <c r="G874" s="13">
        <v>14</v>
      </c>
      <c r="H874" s="2" t="s">
        <v>4913</v>
      </c>
      <c r="I874" s="2" t="str">
        <f t="shared" si="14"/>
        <v>Antro del Macello</v>
      </c>
    </row>
    <row r="875" spans="1:9" ht="14.25" x14ac:dyDescent="0.2">
      <c r="A875" s="13">
        <v>874</v>
      </c>
      <c r="B875" s="18" t="s">
        <v>2505</v>
      </c>
      <c r="C875" s="15" t="s">
        <v>1124</v>
      </c>
      <c r="D875" s="15" t="s">
        <v>4914</v>
      </c>
      <c r="E875" s="15" t="s">
        <v>73</v>
      </c>
      <c r="F875" s="15" t="s">
        <v>1686</v>
      </c>
      <c r="G875" s="13">
        <v>14</v>
      </c>
      <c r="H875" s="2" t="s">
        <v>4914</v>
      </c>
      <c r="I875" s="2" t="str">
        <f t="shared" si="14"/>
        <v>Grotta Testa di Morto</v>
      </c>
    </row>
    <row r="876" spans="1:9" ht="14.25" x14ac:dyDescent="0.2">
      <c r="A876" s="13">
        <v>875</v>
      </c>
      <c r="B876" s="18" t="s">
        <v>2506</v>
      </c>
      <c r="C876" s="15" t="s">
        <v>1124</v>
      </c>
      <c r="D876" s="15" t="s">
        <v>4915</v>
      </c>
      <c r="E876" s="15" t="s">
        <v>73</v>
      </c>
      <c r="F876" s="15" t="s">
        <v>2507</v>
      </c>
      <c r="G876" s="13">
        <v>14</v>
      </c>
      <c r="H876" s="2" t="s">
        <v>4915</v>
      </c>
      <c r="I876" s="2" t="str">
        <f t="shared" si="14"/>
        <v>Grotta San Lorenzo (in Contrada Crocifisso)</v>
      </c>
    </row>
    <row r="877" spans="1:9" ht="14.25" x14ac:dyDescent="0.2">
      <c r="A877" s="13">
        <v>876</v>
      </c>
      <c r="B877" s="18" t="s">
        <v>2508</v>
      </c>
      <c r="C877" s="15" t="s">
        <v>2109</v>
      </c>
      <c r="D877" s="15" t="s">
        <v>4916</v>
      </c>
      <c r="E877" s="15" t="s">
        <v>409</v>
      </c>
      <c r="F877" s="15" t="s">
        <v>2509</v>
      </c>
      <c r="G877" s="13">
        <v>3</v>
      </c>
      <c r="H877" s="2" t="s">
        <v>4916</v>
      </c>
      <c r="I877" s="2" t="str">
        <f t="shared" si="14"/>
        <v>Grotticella di Torre Moscia (Rosa Salamida)</v>
      </c>
    </row>
    <row r="878" spans="1:9" ht="14.25" x14ac:dyDescent="0.2">
      <c r="A878" s="13">
        <v>877</v>
      </c>
      <c r="B878" s="18" t="s">
        <v>2508</v>
      </c>
      <c r="C878" s="15" t="s">
        <v>1117</v>
      </c>
      <c r="D878" s="15" t="s">
        <v>4917</v>
      </c>
      <c r="E878" s="15" t="s">
        <v>409</v>
      </c>
      <c r="F878" s="15" t="s">
        <v>2509</v>
      </c>
      <c r="G878" s="13">
        <v>3</v>
      </c>
      <c r="H878" s="2" t="s">
        <v>4917</v>
      </c>
      <c r="I878" s="2" t="str">
        <f t="shared" si="14"/>
        <v>Grotta di Torre Moscia (Rosa Salamida)</v>
      </c>
    </row>
    <row r="879" spans="1:9" ht="14.25" x14ac:dyDescent="0.2">
      <c r="A879" s="20">
        <v>878</v>
      </c>
      <c r="B879" s="18" t="s">
        <v>2510</v>
      </c>
      <c r="C879" s="15" t="s">
        <v>1156</v>
      </c>
      <c r="D879" s="15" t="s">
        <v>4918</v>
      </c>
      <c r="E879" s="15" t="s">
        <v>1136</v>
      </c>
      <c r="F879" s="15" t="s">
        <v>2511</v>
      </c>
      <c r="G879" s="13">
        <v>3</v>
      </c>
      <c r="H879" s="2" t="s">
        <v>4918</v>
      </c>
      <c r="I879" s="2" t="str">
        <f t="shared" si="14"/>
        <v>Inghiottitoio Calcare di Gatti</v>
      </c>
    </row>
    <row r="880" spans="1:9" ht="14.25" x14ac:dyDescent="0.2">
      <c r="A880" s="13">
        <v>879</v>
      </c>
      <c r="B880" s="18" t="s">
        <v>2512</v>
      </c>
      <c r="C880" s="15" t="s">
        <v>2513</v>
      </c>
      <c r="D880" s="15" t="s">
        <v>4919</v>
      </c>
      <c r="E880" s="15" t="s">
        <v>1165</v>
      </c>
      <c r="F880" s="15" t="s">
        <v>1218</v>
      </c>
      <c r="G880" s="13">
        <v>1</v>
      </c>
      <c r="H880" s="2" t="s">
        <v>4919</v>
      </c>
      <c r="I880" s="2" t="str">
        <f t="shared" si="14"/>
        <v>grotta Sant’Angelo (Sant’Angelo in Criptis)</v>
      </c>
    </row>
    <row r="881" spans="1:9" ht="14.25" x14ac:dyDescent="0.2">
      <c r="A881" s="13">
        <v>880</v>
      </c>
      <c r="B881" s="18" t="s">
        <v>1226</v>
      </c>
      <c r="C881" s="15" t="s">
        <v>1117</v>
      </c>
      <c r="D881" s="15" t="s">
        <v>4130</v>
      </c>
      <c r="E881" s="15" t="s">
        <v>619</v>
      </c>
      <c r="F881" s="15" t="s">
        <v>2514</v>
      </c>
      <c r="G881" s="13">
        <v>5</v>
      </c>
      <c r="H881" s="2" t="s">
        <v>4130</v>
      </c>
      <c r="I881" s="2" t="str">
        <f t="shared" si="14"/>
        <v>Grotta di San Martino</v>
      </c>
    </row>
    <row r="882" spans="1:9" ht="14.25" x14ac:dyDescent="0.2">
      <c r="A882" s="13">
        <v>881</v>
      </c>
      <c r="B882" s="18" t="s">
        <v>2467</v>
      </c>
      <c r="C882" s="15" t="s">
        <v>1135</v>
      </c>
      <c r="D882" s="15" t="s">
        <v>4920</v>
      </c>
      <c r="E882" s="15" t="s">
        <v>619</v>
      </c>
      <c r="F882" s="15" t="s">
        <v>2514</v>
      </c>
      <c r="G882" s="13">
        <v>22</v>
      </c>
      <c r="H882" s="2" t="s">
        <v>4920</v>
      </c>
      <c r="I882" s="2" t="str">
        <f t="shared" si="14"/>
        <v>Grotta della  Tumarola</v>
      </c>
    </row>
    <row r="883" spans="1:9" ht="14.25" x14ac:dyDescent="0.2">
      <c r="A883" s="13">
        <v>882</v>
      </c>
      <c r="B883" s="18" t="s">
        <v>2515</v>
      </c>
      <c r="C883" s="15" t="s">
        <v>2516</v>
      </c>
      <c r="D883" s="15" t="s">
        <v>4921</v>
      </c>
      <c r="E883" s="15" t="s">
        <v>619</v>
      </c>
      <c r="F883" s="15" t="s">
        <v>2514</v>
      </c>
      <c r="G883" s="13">
        <v>22</v>
      </c>
      <c r="H883" s="2" t="s">
        <v>4921</v>
      </c>
      <c r="I883" s="2" t="str">
        <f t="shared" si="14"/>
        <v>Grotta degli Ulivi</v>
      </c>
    </row>
    <row r="884" spans="1:9" ht="14.25" x14ac:dyDescent="0.2">
      <c r="A884" s="13">
        <v>883</v>
      </c>
      <c r="B884" s="18" t="s">
        <v>2517</v>
      </c>
      <c r="C884" s="15" t="s">
        <v>1237</v>
      </c>
      <c r="D884" s="15" t="s">
        <v>4922</v>
      </c>
      <c r="E884" s="15" t="s">
        <v>619</v>
      </c>
      <c r="F884" s="15" t="s">
        <v>2518</v>
      </c>
      <c r="G884" s="13">
        <v>5</v>
      </c>
      <c r="H884" s="2" t="s">
        <v>4922</v>
      </c>
      <c r="I884" s="2" t="str">
        <f t="shared" si="14"/>
        <v>Grotta dei Salti</v>
      </c>
    </row>
    <row r="885" spans="1:9" ht="14.25" x14ac:dyDescent="0.2">
      <c r="A885" s="13">
        <v>884</v>
      </c>
      <c r="B885" s="18" t="s">
        <v>2519</v>
      </c>
      <c r="C885" s="15" t="s">
        <v>2520</v>
      </c>
      <c r="D885" s="15" t="s">
        <v>4923</v>
      </c>
      <c r="E885" s="15" t="s">
        <v>619</v>
      </c>
      <c r="F885" s="15" t="s">
        <v>2521</v>
      </c>
      <c r="G885" s="13">
        <v>22</v>
      </c>
      <c r="H885" s="2" t="s">
        <v>4923</v>
      </c>
      <c r="I885" s="2" t="str">
        <f t="shared" si="14"/>
        <v>Grava in Contrada Villanova</v>
      </c>
    </row>
    <row r="886" spans="1:9" ht="14.25" x14ac:dyDescent="0.2">
      <c r="A886" s="13">
        <v>885</v>
      </c>
      <c r="B886" s="18" t="s">
        <v>2522</v>
      </c>
      <c r="C886" s="15" t="s">
        <v>2109</v>
      </c>
      <c r="D886" s="15" t="s">
        <v>4924</v>
      </c>
      <c r="E886" s="15" t="s">
        <v>73</v>
      </c>
      <c r="F886" s="15" t="s">
        <v>2523</v>
      </c>
      <c r="G886" s="13">
        <v>14</v>
      </c>
      <c r="H886" s="2" t="s">
        <v>4924</v>
      </c>
      <c r="I886" s="2" t="str">
        <f t="shared" si="14"/>
        <v>Grotticella di Sella</v>
      </c>
    </row>
    <row r="887" spans="1:9" ht="14.25" x14ac:dyDescent="0.2">
      <c r="A887" s="13">
        <v>886</v>
      </c>
      <c r="B887" s="18" t="s">
        <v>2524</v>
      </c>
      <c r="C887" s="15" t="s">
        <v>1234</v>
      </c>
      <c r="D887" s="15" t="s">
        <v>4925</v>
      </c>
      <c r="E887" s="15" t="s">
        <v>73</v>
      </c>
      <c r="F887" s="15" t="s">
        <v>2523</v>
      </c>
      <c r="G887" s="13">
        <v>14</v>
      </c>
      <c r="H887" s="2" t="s">
        <v>4925</v>
      </c>
      <c r="I887" s="2" t="str">
        <f t="shared" si="14"/>
        <v>Grotta del Naturista</v>
      </c>
    </row>
    <row r="888" spans="1:9" ht="14.25" x14ac:dyDescent="0.2">
      <c r="A888" s="13">
        <v>887</v>
      </c>
      <c r="B888" s="18" t="s">
        <v>2525</v>
      </c>
      <c r="C888" s="15" t="s">
        <v>1234</v>
      </c>
      <c r="D888" s="15" t="s">
        <v>4926</v>
      </c>
      <c r="E888" s="15" t="s">
        <v>73</v>
      </c>
      <c r="F888" s="15" t="s">
        <v>2523</v>
      </c>
      <c r="G888" s="13">
        <v>14</v>
      </c>
      <c r="H888" s="2" t="s">
        <v>4926</v>
      </c>
      <c r="I888" s="2" t="str">
        <f t="shared" si="14"/>
        <v>Grotta del Naturista 2</v>
      </c>
    </row>
    <row r="889" spans="1:9" ht="14.25" x14ac:dyDescent="0.2">
      <c r="A889" s="13">
        <v>888</v>
      </c>
      <c r="B889" s="18" t="s">
        <v>2526</v>
      </c>
      <c r="C889" s="15" t="s">
        <v>2527</v>
      </c>
      <c r="D889" s="15" t="s">
        <v>4927</v>
      </c>
      <c r="E889" s="15" t="s">
        <v>2528</v>
      </c>
      <c r="F889" s="15" t="s">
        <v>2529</v>
      </c>
      <c r="G889" s="13">
        <v>14</v>
      </c>
      <c r="H889" s="2" t="s">
        <v>4927</v>
      </c>
      <c r="I889" s="2" t="str">
        <f t="shared" si="14"/>
        <v>Capovento delle Monache (capovento della Ferrovia)</v>
      </c>
    </row>
    <row r="890" spans="1:9" ht="14.25" x14ac:dyDescent="0.2">
      <c r="A890" s="13">
        <v>889</v>
      </c>
      <c r="B890" s="18" t="s">
        <v>2530</v>
      </c>
      <c r="C890" s="15" t="s">
        <v>1124</v>
      </c>
      <c r="D890" s="15" t="s">
        <v>4928</v>
      </c>
      <c r="E890" s="15" t="s">
        <v>2531</v>
      </c>
      <c r="F890" s="15" t="s">
        <v>2532</v>
      </c>
      <c r="G890" s="13">
        <v>19</v>
      </c>
      <c r="H890" s="2" t="s">
        <v>4928</v>
      </c>
      <c r="I890" s="2" t="str">
        <f t="shared" si="14"/>
        <v>Grotta Laceduzza</v>
      </c>
    </row>
    <row r="891" spans="1:9" ht="14.25" x14ac:dyDescent="0.2">
      <c r="A891" s="13">
        <v>890</v>
      </c>
      <c r="B891" s="18" t="s">
        <v>2533</v>
      </c>
      <c r="C891" s="15" t="s">
        <v>1117</v>
      </c>
      <c r="D891" s="15" t="s">
        <v>4929</v>
      </c>
      <c r="E891" s="15" t="s">
        <v>623</v>
      </c>
      <c r="F891" s="15"/>
      <c r="G891" s="13">
        <v>4</v>
      </c>
      <c r="H891" s="2" t="s">
        <v>4929</v>
      </c>
      <c r="I891" s="2" t="str">
        <f t="shared" si="14"/>
        <v>Grotta di Mesto Donato</v>
      </c>
    </row>
    <row r="892" spans="1:9" ht="14.25" x14ac:dyDescent="0.2">
      <c r="A892" s="13">
        <v>891</v>
      </c>
      <c r="B892" s="18" t="s">
        <v>2534</v>
      </c>
      <c r="C892" s="15" t="s">
        <v>1117</v>
      </c>
      <c r="D892" s="15" t="s">
        <v>4930</v>
      </c>
      <c r="E892" s="15" t="s">
        <v>623</v>
      </c>
      <c r="F892" s="15" t="s">
        <v>2535</v>
      </c>
      <c r="G892" s="13">
        <v>4</v>
      </c>
      <c r="H892" s="2" t="s">
        <v>4930</v>
      </c>
      <c r="I892" s="2" t="str">
        <f t="shared" si="14"/>
        <v>Grotta di Parco della Vigna (Grotta Rudnichi 1)</v>
      </c>
    </row>
    <row r="893" spans="1:9" ht="14.25" x14ac:dyDescent="0.2">
      <c r="A893" s="13">
        <v>892</v>
      </c>
      <c r="B893" s="18" t="s">
        <v>2536</v>
      </c>
      <c r="C893" s="15" t="s">
        <v>1129</v>
      </c>
      <c r="D893" s="15" t="s">
        <v>4931</v>
      </c>
      <c r="E893" s="15" t="s">
        <v>623</v>
      </c>
      <c r="F893" s="15" t="s">
        <v>2535</v>
      </c>
      <c r="G893" s="13">
        <v>4</v>
      </c>
      <c r="H893" s="2" t="s">
        <v>4931</v>
      </c>
      <c r="I893" s="2" t="str">
        <f t="shared" si="14"/>
        <v>Grotta della Breccia (Grotta Rudnichi 2)</v>
      </c>
    </row>
    <row r="894" spans="1:9" ht="14.25" x14ac:dyDescent="0.2">
      <c r="A894" s="13">
        <v>893</v>
      </c>
      <c r="B894" s="18" t="s">
        <v>2537</v>
      </c>
      <c r="C894" s="15" t="s">
        <v>1264</v>
      </c>
      <c r="D894" s="15" t="s">
        <v>4932</v>
      </c>
      <c r="E894" s="15" t="s">
        <v>623</v>
      </c>
      <c r="F894" s="15"/>
      <c r="G894" s="13">
        <v>4</v>
      </c>
      <c r="H894" s="2" t="s">
        <v>4932</v>
      </c>
      <c r="I894" s="2" t="str">
        <f t="shared" si="14"/>
        <v>Grotta dell’ Ottavo chilometro</v>
      </c>
    </row>
    <row r="895" spans="1:9" ht="14.25" x14ac:dyDescent="0.2">
      <c r="A895" s="13">
        <v>894</v>
      </c>
      <c r="B895" s="18" t="s">
        <v>2538</v>
      </c>
      <c r="C895" s="15" t="s">
        <v>1124</v>
      </c>
      <c r="D895" s="15" t="s">
        <v>4933</v>
      </c>
      <c r="E895" s="15" t="s">
        <v>363</v>
      </c>
      <c r="F895" s="15"/>
      <c r="G895" s="13">
        <v>10</v>
      </c>
      <c r="H895" s="2" t="s">
        <v>4933</v>
      </c>
      <c r="I895" s="2" t="str">
        <f t="shared" si="14"/>
        <v>Grotta Mistriosa</v>
      </c>
    </row>
    <row r="896" spans="1:9" ht="14.25" x14ac:dyDescent="0.2">
      <c r="A896" s="13">
        <v>895</v>
      </c>
      <c r="B896" s="18" t="s">
        <v>2539</v>
      </c>
      <c r="C896" s="15" t="s">
        <v>1234</v>
      </c>
      <c r="D896" s="15" t="s">
        <v>4934</v>
      </c>
      <c r="E896" s="15" t="s">
        <v>623</v>
      </c>
      <c r="F896" s="15" t="s">
        <v>2540</v>
      </c>
      <c r="G896" s="13">
        <v>4</v>
      </c>
      <c r="H896" s="2" t="s">
        <v>4934</v>
      </c>
      <c r="I896" s="2" t="str">
        <f t="shared" si="14"/>
        <v>Grotta del Paddone</v>
      </c>
    </row>
    <row r="897" spans="1:9" ht="14.25" x14ac:dyDescent="0.2">
      <c r="A897" s="13">
        <v>896</v>
      </c>
      <c r="B897" s="18" t="s">
        <v>2541</v>
      </c>
      <c r="C897" s="15" t="s">
        <v>1124</v>
      </c>
      <c r="D897" s="15" t="s">
        <v>4935</v>
      </c>
      <c r="E897" s="15" t="s">
        <v>623</v>
      </c>
      <c r="F897" s="15" t="s">
        <v>2541</v>
      </c>
      <c r="G897" s="13">
        <v>4</v>
      </c>
      <c r="H897" s="2" t="s">
        <v>4935</v>
      </c>
      <c r="I897" s="2" t="str">
        <f t="shared" si="14"/>
        <v>Grotta Fiascone</v>
      </c>
    </row>
    <row r="898" spans="1:9" ht="14.25" x14ac:dyDescent="0.2">
      <c r="A898" s="13">
        <v>897</v>
      </c>
      <c r="B898" s="18" t="s">
        <v>2542</v>
      </c>
      <c r="C898" s="15" t="s">
        <v>1234</v>
      </c>
      <c r="D898" s="15" t="s">
        <v>4936</v>
      </c>
      <c r="E898" s="15" t="s">
        <v>623</v>
      </c>
      <c r="F898" s="15" t="s">
        <v>1828</v>
      </c>
      <c r="G898" s="13">
        <v>4</v>
      </c>
      <c r="H898" s="2" t="s">
        <v>4936</v>
      </c>
      <c r="I898" s="2" t="str">
        <f t="shared" si="14"/>
        <v>Grotta del Tasso</v>
      </c>
    </row>
    <row r="899" spans="1:9" ht="14.25" x14ac:dyDescent="0.2">
      <c r="A899" s="13">
        <v>898</v>
      </c>
      <c r="B899" s="18" t="s">
        <v>2543</v>
      </c>
      <c r="C899" s="15" t="s">
        <v>1117</v>
      </c>
      <c r="D899" s="15" t="s">
        <v>4937</v>
      </c>
      <c r="E899" s="15" t="s">
        <v>840</v>
      </c>
      <c r="F899" s="15" t="s">
        <v>2544</v>
      </c>
      <c r="G899" s="13">
        <v>19</v>
      </c>
      <c r="H899" s="2" t="s">
        <v>4937</v>
      </c>
      <c r="I899" s="2" t="str">
        <f t="shared" si="14"/>
        <v>Grotta di Facciasquata 2</v>
      </c>
    </row>
    <row r="900" spans="1:9" ht="14.25" x14ac:dyDescent="0.2">
      <c r="A900" s="13">
        <v>899</v>
      </c>
      <c r="B900" s="18" t="s">
        <v>2545</v>
      </c>
      <c r="C900" s="15" t="s">
        <v>1234</v>
      </c>
      <c r="D900" s="15" t="s">
        <v>4938</v>
      </c>
      <c r="E900" s="15" t="s">
        <v>623</v>
      </c>
      <c r="F900" s="15" t="s">
        <v>2546</v>
      </c>
      <c r="G900" s="13">
        <v>19</v>
      </c>
      <c r="H900" s="2" t="s">
        <v>4938</v>
      </c>
      <c r="I900" s="2" t="str">
        <f t="shared" si="14"/>
        <v>Grotta del Vuolo (grotta dell’Edera)</v>
      </c>
    </row>
    <row r="901" spans="1:9" ht="14.25" x14ac:dyDescent="0.2">
      <c r="A901" s="13">
        <v>900</v>
      </c>
      <c r="B901" s="18" t="s">
        <v>2547</v>
      </c>
      <c r="C901" s="15" t="s">
        <v>1117</v>
      </c>
      <c r="D901" s="15" t="s">
        <v>4939</v>
      </c>
      <c r="E901" s="15" t="s">
        <v>623</v>
      </c>
      <c r="F901" s="15" t="s">
        <v>2548</v>
      </c>
      <c r="G901" s="13">
        <v>4</v>
      </c>
      <c r="H901" s="2" t="s">
        <v>4939</v>
      </c>
      <c r="I901" s="2" t="str">
        <f t="shared" si="14"/>
        <v>Grotta di Corneto</v>
      </c>
    </row>
    <row r="902" spans="1:9" ht="14.25" x14ac:dyDescent="0.2">
      <c r="A902" s="13">
        <v>901</v>
      </c>
      <c r="B902" s="18" t="s">
        <v>2549</v>
      </c>
      <c r="C902" s="15" t="s">
        <v>1117</v>
      </c>
      <c r="D902" s="15" t="s">
        <v>4940</v>
      </c>
      <c r="E902" s="15" t="s">
        <v>216</v>
      </c>
      <c r="F902" s="15" t="s">
        <v>2550</v>
      </c>
      <c r="G902" s="13">
        <v>22</v>
      </c>
      <c r="H902" s="2" t="s">
        <v>4940</v>
      </c>
      <c r="I902" s="2" t="str">
        <f t="shared" si="14"/>
        <v>Grotta di Caronte (Grotta Salvatore di Mattina)</v>
      </c>
    </row>
    <row r="903" spans="1:9" ht="14.25" x14ac:dyDescent="0.2">
      <c r="A903" s="13">
        <v>902</v>
      </c>
      <c r="B903" s="18" t="s">
        <v>2551</v>
      </c>
      <c r="C903" s="15" t="s">
        <v>1117</v>
      </c>
      <c r="D903" s="15" t="s">
        <v>4941</v>
      </c>
      <c r="E903" s="15" t="s">
        <v>242</v>
      </c>
      <c r="F903" s="15" t="s">
        <v>1330</v>
      </c>
      <c r="G903" s="13">
        <v>9</v>
      </c>
      <c r="H903" s="2" t="s">
        <v>4941</v>
      </c>
      <c r="I903" s="2" t="str">
        <f t="shared" si="14"/>
        <v>Grotta di Porto Badisco (grotta dei Cervi) (grotta di Enea)</v>
      </c>
    </row>
    <row r="904" spans="1:9" ht="14.25" x14ac:dyDescent="0.2">
      <c r="A904" s="13">
        <v>903</v>
      </c>
      <c r="B904" s="18" t="s">
        <v>2552</v>
      </c>
      <c r="C904" s="15" t="s">
        <v>1237</v>
      </c>
      <c r="D904" s="15" t="s">
        <v>4942</v>
      </c>
      <c r="E904" s="15" t="s">
        <v>242</v>
      </c>
      <c r="F904" s="15" t="s">
        <v>1330</v>
      </c>
      <c r="G904" s="13">
        <v>5</v>
      </c>
      <c r="H904" s="2" t="s">
        <v>4942</v>
      </c>
      <c r="I904" s="2" t="str">
        <f t="shared" si="14"/>
        <v>Grotta dei Briganti (grotta Funeraria)</v>
      </c>
    </row>
    <row r="905" spans="1:9" ht="14.25" x14ac:dyDescent="0.2">
      <c r="A905" s="13">
        <v>904</v>
      </c>
      <c r="B905" s="18" t="s">
        <v>2553</v>
      </c>
      <c r="C905" s="15" t="s">
        <v>1129</v>
      </c>
      <c r="D905" s="15" t="s">
        <v>4943</v>
      </c>
      <c r="E905" s="15" t="s">
        <v>242</v>
      </c>
      <c r="F905" s="15" t="s">
        <v>1330</v>
      </c>
      <c r="G905" s="13">
        <v>16</v>
      </c>
      <c r="H905" s="2" t="s">
        <v>4943</v>
      </c>
      <c r="I905" s="2" t="str">
        <f t="shared" si="14"/>
        <v>Grotta della  Legna Buca delle Donne PU 1545 ?</v>
      </c>
    </row>
    <row r="906" spans="1:9" ht="14.25" x14ac:dyDescent="0.2">
      <c r="A906" s="13">
        <v>905</v>
      </c>
      <c r="B906" s="18" t="s">
        <v>2554</v>
      </c>
      <c r="C906" s="15" t="s">
        <v>1234</v>
      </c>
      <c r="D906" s="15" t="s">
        <v>4944</v>
      </c>
      <c r="E906" s="15" t="s">
        <v>242</v>
      </c>
      <c r="F906" s="15" t="s">
        <v>1330</v>
      </c>
      <c r="G906" s="13">
        <v>16</v>
      </c>
      <c r="H906" s="2" t="s">
        <v>4944</v>
      </c>
      <c r="I906" s="2" t="str">
        <f t="shared" si="14"/>
        <v>Grotta del Mammino</v>
      </c>
    </row>
    <row r="907" spans="1:9" ht="14.25" x14ac:dyDescent="0.2">
      <c r="A907" s="13">
        <v>906</v>
      </c>
      <c r="B907" s="18" t="s">
        <v>2555</v>
      </c>
      <c r="C907" s="15" t="s">
        <v>2245</v>
      </c>
      <c r="D907" s="15" t="s">
        <v>4945</v>
      </c>
      <c r="E907" s="15" t="s">
        <v>242</v>
      </c>
      <c r="F907" s="15" t="s">
        <v>1330</v>
      </c>
      <c r="G907" s="13">
        <v>16</v>
      </c>
      <c r="H907" s="2" t="s">
        <v>4945</v>
      </c>
      <c r="I907" s="2" t="str">
        <f t="shared" si="14"/>
        <v>Antro di Porto Badisco (grotta Salinaci)</v>
      </c>
    </row>
    <row r="908" spans="1:9" ht="14.25" x14ac:dyDescent="0.2">
      <c r="A908" s="13">
        <v>907</v>
      </c>
      <c r="B908" s="18" t="s">
        <v>2556</v>
      </c>
      <c r="C908" s="15" t="s">
        <v>1454</v>
      </c>
      <c r="D908" s="15" t="s">
        <v>4946</v>
      </c>
      <c r="E908" s="15" t="s">
        <v>1067</v>
      </c>
      <c r="F908" s="15"/>
      <c r="G908" s="13">
        <v>16</v>
      </c>
      <c r="H908" s="2" t="s">
        <v>4946</v>
      </c>
      <c r="I908" s="2" t="str">
        <f t="shared" si="14"/>
        <v>Vora di Minervino</v>
      </c>
    </row>
    <row r="909" spans="1:9" ht="14.25" x14ac:dyDescent="0.2">
      <c r="A909" s="13">
        <v>908</v>
      </c>
      <c r="B909" s="18" t="s">
        <v>2557</v>
      </c>
      <c r="C909" s="15" t="s">
        <v>2558</v>
      </c>
      <c r="D909" s="15" t="s">
        <v>4947</v>
      </c>
      <c r="E909" s="15" t="s">
        <v>242</v>
      </c>
      <c r="F909" s="15" t="s">
        <v>2557</v>
      </c>
      <c r="G909" s="13">
        <v>16</v>
      </c>
      <c r="H909" s="2" t="s">
        <v>4947</v>
      </c>
      <c r="I909" s="2" t="str">
        <f t="shared" si="14"/>
        <v>Riparo Torre Sant’Emiliano</v>
      </c>
    </row>
    <row r="910" spans="1:9" ht="14.25" x14ac:dyDescent="0.2">
      <c r="A910" s="13">
        <v>909</v>
      </c>
      <c r="B910" s="18" t="s">
        <v>2559</v>
      </c>
      <c r="C910" s="15" t="s">
        <v>1117</v>
      </c>
      <c r="D910" s="15" t="s">
        <v>4948</v>
      </c>
      <c r="E910" s="15" t="s">
        <v>242</v>
      </c>
      <c r="F910" s="15" t="s">
        <v>2557</v>
      </c>
      <c r="G910" s="13">
        <v>16</v>
      </c>
      <c r="H910" s="2" t="s">
        <v>4948</v>
      </c>
      <c r="I910" s="2" t="str">
        <f t="shared" si="14"/>
        <v>Grotta di Sant’Emiliano</v>
      </c>
    </row>
    <row r="911" spans="1:9" ht="14.25" x14ac:dyDescent="0.2">
      <c r="A911" s="13">
        <v>910</v>
      </c>
      <c r="B911" s="18" t="s">
        <v>2560</v>
      </c>
      <c r="C911" s="15" t="s">
        <v>1124</v>
      </c>
      <c r="D911" s="15" t="s">
        <v>4949</v>
      </c>
      <c r="E911" s="15" t="s">
        <v>242</v>
      </c>
      <c r="F911" s="15" t="s">
        <v>2560</v>
      </c>
      <c r="G911" s="13">
        <v>5</v>
      </c>
      <c r="H911" s="2" t="s">
        <v>4949</v>
      </c>
      <c r="I911" s="2" t="str">
        <f t="shared" si="14"/>
        <v>Grotta Torre del Serpe</v>
      </c>
    </row>
    <row r="912" spans="1:9" ht="14.25" x14ac:dyDescent="0.2">
      <c r="A912" s="13">
        <v>911</v>
      </c>
      <c r="B912" s="18" t="s">
        <v>2561</v>
      </c>
      <c r="C912" s="15" t="s">
        <v>1264</v>
      </c>
      <c r="D912" s="15" t="s">
        <v>4950</v>
      </c>
      <c r="E912" s="15" t="s">
        <v>242</v>
      </c>
      <c r="F912" s="15" t="s">
        <v>2562</v>
      </c>
      <c r="G912" s="13">
        <v>22</v>
      </c>
      <c r="H912" s="2" t="s">
        <v>4950</v>
      </c>
      <c r="I912" s="2" t="str">
        <f t="shared" si="14"/>
        <v>Grotta dell’ Orto 1</v>
      </c>
    </row>
    <row r="913" spans="1:9" ht="14.25" x14ac:dyDescent="0.2">
      <c r="A913" s="13">
        <v>912</v>
      </c>
      <c r="B913" s="18" t="s">
        <v>2563</v>
      </c>
      <c r="C913" s="15" t="s">
        <v>1264</v>
      </c>
      <c r="D913" s="15" t="s">
        <v>4951</v>
      </c>
      <c r="E913" s="15" t="s">
        <v>242</v>
      </c>
      <c r="F913" s="15" t="s">
        <v>2562</v>
      </c>
      <c r="G913" s="13">
        <v>22</v>
      </c>
      <c r="H913" s="2" t="s">
        <v>4951</v>
      </c>
      <c r="I913" s="2" t="str">
        <f t="shared" si="14"/>
        <v>Grotta dell’ Orto 2</v>
      </c>
    </row>
    <row r="914" spans="1:9" ht="14.25" x14ac:dyDescent="0.2">
      <c r="A914" s="13">
        <v>913</v>
      </c>
      <c r="B914" s="18" t="s">
        <v>2564</v>
      </c>
      <c r="C914" s="15" t="s">
        <v>1117</v>
      </c>
      <c r="D914" s="15" t="s">
        <v>4952</v>
      </c>
      <c r="E914" s="15" t="s">
        <v>1332</v>
      </c>
      <c r="F914" s="15"/>
      <c r="G914" s="13">
        <v>5</v>
      </c>
      <c r="H914" s="2" t="s">
        <v>4952</v>
      </c>
      <c r="I914" s="2" t="str">
        <f t="shared" si="14"/>
        <v>Grotta di Mastefina</v>
      </c>
    </row>
    <row r="915" spans="1:9" ht="14.25" x14ac:dyDescent="0.2">
      <c r="A915" s="13">
        <v>914</v>
      </c>
      <c r="B915" s="18" t="s">
        <v>2565</v>
      </c>
      <c r="C915" s="15" t="s">
        <v>1124</v>
      </c>
      <c r="D915" s="15" t="s">
        <v>4953</v>
      </c>
      <c r="E915" s="15" t="s">
        <v>1332</v>
      </c>
      <c r="F915" s="15"/>
      <c r="G915" s="13">
        <v>5</v>
      </c>
      <c r="H915" s="2" t="s">
        <v>4953</v>
      </c>
      <c r="I915" s="2" t="str">
        <f t="shared" si="14"/>
        <v>Grotta Sulfurara</v>
      </c>
    </row>
    <row r="916" spans="1:9" ht="14.25" x14ac:dyDescent="0.2">
      <c r="A916" s="13">
        <v>915</v>
      </c>
      <c r="B916" s="18" t="s">
        <v>2566</v>
      </c>
      <c r="C916" s="15" t="s">
        <v>2567</v>
      </c>
      <c r="D916" s="15" t="s">
        <v>4954</v>
      </c>
      <c r="E916" s="15" t="s">
        <v>1337</v>
      </c>
      <c r="F916" s="15"/>
      <c r="G916" s="13">
        <v>16</v>
      </c>
      <c r="H916" s="2" t="s">
        <v>4954</v>
      </c>
      <c r="I916" s="2" t="str">
        <f t="shared" si="14"/>
        <v>Canale dei Piccioni (canale dei Ciristoi)</v>
      </c>
    </row>
    <row r="917" spans="1:9" ht="14.25" x14ac:dyDescent="0.2">
      <c r="A917" s="13">
        <v>916</v>
      </c>
      <c r="B917" s="18" t="s">
        <v>2568</v>
      </c>
      <c r="C917" s="15" t="s">
        <v>1234</v>
      </c>
      <c r="D917" s="15" t="s">
        <v>4955</v>
      </c>
      <c r="E917" s="15" t="s">
        <v>1337</v>
      </c>
      <c r="F917" s="15"/>
      <c r="G917" s="13">
        <v>16</v>
      </c>
      <c r="H917" s="2" t="s">
        <v>4955</v>
      </c>
      <c r="I917" s="2" t="str">
        <f t="shared" si="14"/>
        <v>Grotta del Conte</v>
      </c>
    </row>
    <row r="918" spans="1:9" ht="14.25" x14ac:dyDescent="0.2">
      <c r="A918" s="13">
        <v>917</v>
      </c>
      <c r="B918" s="18" t="s">
        <v>2569</v>
      </c>
      <c r="C918" s="15" t="s">
        <v>1124</v>
      </c>
      <c r="D918" s="15" t="s">
        <v>4956</v>
      </c>
      <c r="E918" s="15" t="s">
        <v>961</v>
      </c>
      <c r="F918" s="15" t="s">
        <v>2570</v>
      </c>
      <c r="G918" s="13">
        <v>16</v>
      </c>
      <c r="H918" s="2" t="s">
        <v>4956</v>
      </c>
      <c r="I918" s="2" t="str">
        <f t="shared" si="14"/>
        <v>Grotta Marina di Ferronzo</v>
      </c>
    </row>
    <row r="919" spans="1:9" ht="14.25" x14ac:dyDescent="0.2">
      <c r="A919" s="13">
        <v>918</v>
      </c>
      <c r="B919" s="18" t="s">
        <v>2571</v>
      </c>
      <c r="C919" s="15" t="s">
        <v>1124</v>
      </c>
      <c r="D919" s="15" t="s">
        <v>4957</v>
      </c>
      <c r="E919" s="15" t="s">
        <v>961</v>
      </c>
      <c r="F919" s="15" t="s">
        <v>2570</v>
      </c>
      <c r="G919" s="13">
        <v>16</v>
      </c>
      <c r="H919" s="2" t="s">
        <v>4957</v>
      </c>
      <c r="I919" s="2" t="str">
        <f t="shared" si="14"/>
        <v>Grotta La Botte</v>
      </c>
    </row>
    <row r="920" spans="1:9" ht="14.25" x14ac:dyDescent="0.2">
      <c r="A920" s="13">
        <v>919</v>
      </c>
      <c r="B920" s="18" t="s">
        <v>2572</v>
      </c>
      <c r="C920" s="15" t="s">
        <v>1256</v>
      </c>
      <c r="D920" s="15" t="s">
        <v>4958</v>
      </c>
      <c r="E920" s="15" t="s">
        <v>961</v>
      </c>
      <c r="F920" s="15" t="s">
        <v>2570</v>
      </c>
      <c r="G920" s="13">
        <v>5</v>
      </c>
      <c r="H920" s="2" t="s">
        <v>4958</v>
      </c>
      <c r="I920" s="2" t="str">
        <f t="shared" si="14"/>
        <v>Grotta delle Marmitte</v>
      </c>
    </row>
    <row r="921" spans="1:9" ht="14.25" x14ac:dyDescent="0.2">
      <c r="A921" s="13">
        <v>920</v>
      </c>
      <c r="B921" s="18" t="s">
        <v>2573</v>
      </c>
      <c r="C921" s="15" t="s">
        <v>1117</v>
      </c>
      <c r="D921" s="15" t="s">
        <v>4959</v>
      </c>
      <c r="E921" s="15" t="s">
        <v>1415</v>
      </c>
      <c r="F921" s="15" t="s">
        <v>2573</v>
      </c>
      <c r="G921" s="13">
        <v>9</v>
      </c>
      <c r="H921" s="2" t="s">
        <v>4959</v>
      </c>
      <c r="I921" s="2" t="str">
        <f t="shared" ref="I921:I984" si="15">H921</f>
        <v>Grotta di Torre Sasso</v>
      </c>
    </row>
    <row r="922" spans="1:9" ht="14.25" x14ac:dyDescent="0.2">
      <c r="A922" s="13">
        <v>921</v>
      </c>
      <c r="B922" s="18" t="s">
        <v>2387</v>
      </c>
      <c r="C922" s="15" t="s">
        <v>1124</v>
      </c>
      <c r="D922" s="15" t="s">
        <v>4825</v>
      </c>
      <c r="E922" s="15" t="s">
        <v>242</v>
      </c>
      <c r="F922" s="15" t="s">
        <v>2574</v>
      </c>
      <c r="G922" s="13">
        <v>9</v>
      </c>
      <c r="H922" s="2" t="s">
        <v>4825</v>
      </c>
      <c r="I922" s="2" t="str">
        <f t="shared" si="15"/>
        <v>Grotta Verde</v>
      </c>
    </row>
    <row r="923" spans="1:9" ht="14.25" x14ac:dyDescent="0.2">
      <c r="A923" s="13">
        <v>922</v>
      </c>
      <c r="B923" s="18" t="s">
        <v>2575</v>
      </c>
      <c r="C923" s="15" t="s">
        <v>1124</v>
      </c>
      <c r="D923" s="15" t="s">
        <v>4960</v>
      </c>
      <c r="E923" s="15" t="s">
        <v>242</v>
      </c>
      <c r="F923" s="15" t="s">
        <v>2574</v>
      </c>
      <c r="G923" s="13">
        <v>9</v>
      </c>
      <c r="H923" s="2" t="s">
        <v>4960</v>
      </c>
      <c r="I923" s="2" t="str">
        <f t="shared" si="15"/>
        <v>Grotta Sfondata</v>
      </c>
    </row>
    <row r="924" spans="1:9" ht="14.25" x14ac:dyDescent="0.2">
      <c r="A924" s="13">
        <v>923</v>
      </c>
      <c r="B924" s="18" t="s">
        <v>2576</v>
      </c>
      <c r="C924" s="15" t="s">
        <v>1256</v>
      </c>
      <c r="D924" s="15" t="s">
        <v>4961</v>
      </c>
      <c r="E924" s="15" t="s">
        <v>242</v>
      </c>
      <c r="F924" s="15" t="s">
        <v>2574</v>
      </c>
      <c r="G924" s="13">
        <v>9</v>
      </c>
      <c r="H924" s="2" t="s">
        <v>4961</v>
      </c>
      <c r="I924" s="2" t="str">
        <f t="shared" si="15"/>
        <v>Grotta delle Conchiglie</v>
      </c>
    </row>
    <row r="925" spans="1:9" ht="14.25" x14ac:dyDescent="0.2">
      <c r="A925" s="13">
        <v>924</v>
      </c>
      <c r="B925" s="18" t="s">
        <v>2577</v>
      </c>
      <c r="C925" s="15" t="s">
        <v>1256</v>
      </c>
      <c r="D925" s="15" t="s">
        <v>4962</v>
      </c>
      <c r="E925" s="15" t="s">
        <v>242</v>
      </c>
      <c r="F925" s="15" t="s">
        <v>2574</v>
      </c>
      <c r="G925" s="13">
        <v>9</v>
      </c>
      <c r="H925" s="2" t="s">
        <v>4962</v>
      </c>
      <c r="I925" s="2" t="str">
        <f t="shared" si="15"/>
        <v>Grotta delle Pupe</v>
      </c>
    </row>
    <row r="926" spans="1:9" ht="14.25" x14ac:dyDescent="0.2">
      <c r="A926" s="13">
        <v>925</v>
      </c>
      <c r="B926" s="18" t="s">
        <v>2578</v>
      </c>
      <c r="C926" s="15" t="s">
        <v>1234</v>
      </c>
      <c r="D926" s="15" t="s">
        <v>4963</v>
      </c>
      <c r="E926" s="15" t="s">
        <v>1415</v>
      </c>
      <c r="F926" s="15" t="s">
        <v>2579</v>
      </c>
      <c r="G926" s="13">
        <v>22</v>
      </c>
      <c r="H926" s="2" t="s">
        <v>4963</v>
      </c>
      <c r="I926" s="2" t="str">
        <f t="shared" si="15"/>
        <v>Grotta del Carmine</v>
      </c>
    </row>
    <row r="927" spans="1:9" ht="14.25" x14ac:dyDescent="0.2">
      <c r="A927" s="13">
        <v>926</v>
      </c>
      <c r="B927" s="18" t="s">
        <v>2580</v>
      </c>
      <c r="C927" s="15" t="s">
        <v>1124</v>
      </c>
      <c r="D927" s="15" t="s">
        <v>4964</v>
      </c>
      <c r="E927" s="15" t="s">
        <v>1415</v>
      </c>
      <c r="F927" s="15" t="s">
        <v>2581</v>
      </c>
      <c r="G927" s="13">
        <v>22</v>
      </c>
      <c r="H927" s="2" t="s">
        <v>4964</v>
      </c>
      <c r="I927" s="2" t="str">
        <f t="shared" si="15"/>
        <v>Grotta La Serra 1</v>
      </c>
    </row>
    <row r="928" spans="1:9" ht="14.25" x14ac:dyDescent="0.2">
      <c r="A928" s="13">
        <v>927</v>
      </c>
      <c r="B928" s="18" t="s">
        <v>2582</v>
      </c>
      <c r="C928" s="15" t="s">
        <v>1124</v>
      </c>
      <c r="D928" s="15" t="s">
        <v>4965</v>
      </c>
      <c r="E928" s="15" t="s">
        <v>1415</v>
      </c>
      <c r="F928" s="15" t="s">
        <v>2581</v>
      </c>
      <c r="G928" s="13">
        <v>22</v>
      </c>
      <c r="H928" s="2" t="s">
        <v>4965</v>
      </c>
      <c r="I928" s="2" t="str">
        <f t="shared" si="15"/>
        <v>Grotta La Serra 2</v>
      </c>
    </row>
    <row r="929" spans="1:9" ht="14.25" x14ac:dyDescent="0.2">
      <c r="A929" s="13">
        <v>928</v>
      </c>
      <c r="B929" s="18" t="s">
        <v>2228</v>
      </c>
      <c r="C929" s="15" t="s">
        <v>1124</v>
      </c>
      <c r="D929" s="15" t="s">
        <v>4966</v>
      </c>
      <c r="E929" s="15" t="s">
        <v>2583</v>
      </c>
      <c r="F929" s="15"/>
      <c r="G929" s="13">
        <v>22</v>
      </c>
      <c r="H929" s="2" t="s">
        <v>4966</v>
      </c>
      <c r="I929" s="2" t="str">
        <f t="shared" si="15"/>
        <v>Grotta Santa Lucia</v>
      </c>
    </row>
    <row r="930" spans="1:9" ht="14.25" x14ac:dyDescent="0.2">
      <c r="A930" s="13">
        <v>929</v>
      </c>
      <c r="B930" s="18" t="s">
        <v>2584</v>
      </c>
      <c r="C930" s="15" t="s">
        <v>1124</v>
      </c>
      <c r="D930" s="15" t="s">
        <v>4967</v>
      </c>
      <c r="E930" s="15" t="s">
        <v>189</v>
      </c>
      <c r="F930" s="15" t="s">
        <v>2585</v>
      </c>
      <c r="G930" s="13">
        <v>22</v>
      </c>
      <c r="H930" s="2" t="s">
        <v>4967</v>
      </c>
      <c r="I930" s="2" t="str">
        <f t="shared" si="15"/>
        <v>Grotta Capo San Gregorio</v>
      </c>
    </row>
    <row r="931" spans="1:9" ht="14.25" x14ac:dyDescent="0.2">
      <c r="A931" s="13">
        <v>930</v>
      </c>
      <c r="B931" s="18" t="s">
        <v>2586</v>
      </c>
      <c r="C931" s="15" t="s">
        <v>1117</v>
      </c>
      <c r="D931" s="15" t="s">
        <v>4968</v>
      </c>
      <c r="E931" s="15" t="s">
        <v>214</v>
      </c>
      <c r="F931" s="15"/>
      <c r="G931" s="13">
        <v>9</v>
      </c>
      <c r="H931" s="2" t="s">
        <v>4968</v>
      </c>
      <c r="I931" s="2" t="str">
        <f t="shared" si="15"/>
        <v>Grotta di Terradico (Antro di Terradico)</v>
      </c>
    </row>
    <row r="932" spans="1:9" ht="14.25" x14ac:dyDescent="0.2">
      <c r="A932" s="13">
        <v>931</v>
      </c>
      <c r="B932" s="18" t="s">
        <v>2587</v>
      </c>
      <c r="C932" s="15" t="s">
        <v>2588</v>
      </c>
      <c r="D932" s="15" t="s">
        <v>4969</v>
      </c>
      <c r="E932" s="15" t="s">
        <v>214</v>
      </c>
      <c r="F932" s="15"/>
      <c r="G932" s="13">
        <v>9</v>
      </c>
      <c r="H932" s="2" t="s">
        <v>4969</v>
      </c>
      <c r="I932" s="2" t="str">
        <f t="shared" si="15"/>
        <v xml:space="preserve">Fenditura di Terradico </v>
      </c>
    </row>
    <row r="933" spans="1:9" ht="14.25" x14ac:dyDescent="0.2">
      <c r="A933" s="13">
        <v>932</v>
      </c>
      <c r="B933" s="18" t="s">
        <v>2589</v>
      </c>
      <c r="C933" s="15" t="s">
        <v>1124</v>
      </c>
      <c r="D933" s="15" t="s">
        <v>4970</v>
      </c>
      <c r="E933" s="15" t="s">
        <v>214</v>
      </c>
      <c r="F933" s="15"/>
      <c r="G933" s="13">
        <v>9</v>
      </c>
      <c r="H933" s="2" t="s">
        <v>4970</v>
      </c>
      <c r="I933" s="2" t="str">
        <f t="shared" si="15"/>
        <v>Grotta Inargentata</v>
      </c>
    </row>
    <row r="934" spans="1:9" ht="14.25" x14ac:dyDescent="0.2">
      <c r="A934" s="13">
        <v>933</v>
      </c>
      <c r="B934" s="18" t="s">
        <v>2590</v>
      </c>
      <c r="C934" s="15" t="s">
        <v>1124</v>
      </c>
      <c r="D934" s="15" t="s">
        <v>4971</v>
      </c>
      <c r="E934" s="15" t="s">
        <v>214</v>
      </c>
      <c r="F934" s="15"/>
      <c r="G934" s="13">
        <v>9</v>
      </c>
      <c r="H934" s="2" t="s">
        <v>4971</v>
      </c>
      <c r="I934" s="2" t="str">
        <f t="shared" si="15"/>
        <v>Grotta Adorata</v>
      </c>
    </row>
    <row r="935" spans="1:9" ht="14.25" x14ac:dyDescent="0.2">
      <c r="A935" s="13">
        <v>934</v>
      </c>
      <c r="B935" s="18" t="s">
        <v>2591</v>
      </c>
      <c r="C935" s="15" t="s">
        <v>1124</v>
      </c>
      <c r="D935" s="15" t="s">
        <v>4972</v>
      </c>
      <c r="E935" s="15" t="s">
        <v>214</v>
      </c>
      <c r="F935" s="15"/>
      <c r="G935" s="13">
        <v>9</v>
      </c>
      <c r="H935" s="2" t="s">
        <v>4972</v>
      </c>
      <c r="I935" s="2" t="str">
        <f t="shared" si="15"/>
        <v>Grotta Rose e Laghetti (Orto Cupo)</v>
      </c>
    </row>
    <row r="936" spans="1:9" ht="14.25" x14ac:dyDescent="0.2">
      <c r="A936" s="13">
        <v>935</v>
      </c>
      <c r="B936" s="18" t="s">
        <v>2592</v>
      </c>
      <c r="C936" s="15" t="s">
        <v>1124</v>
      </c>
      <c r="D936" s="15" t="s">
        <v>4973</v>
      </c>
      <c r="E936" s="15" t="s">
        <v>214</v>
      </c>
      <c r="F936" s="15"/>
      <c r="G936" s="13">
        <v>9</v>
      </c>
      <c r="H936" s="2" t="s">
        <v>4973</v>
      </c>
      <c r="I936" s="2" t="str">
        <f t="shared" si="15"/>
        <v>Grotta Pizzimmafaru</v>
      </c>
    </row>
    <row r="937" spans="1:9" ht="14.25" x14ac:dyDescent="0.2">
      <c r="A937" s="13">
        <v>936</v>
      </c>
      <c r="B937" s="18" t="s">
        <v>2593</v>
      </c>
      <c r="C937" s="15" t="s">
        <v>1129</v>
      </c>
      <c r="D937" s="15" t="s">
        <v>4974</v>
      </c>
      <c r="E937" s="15" t="s">
        <v>214</v>
      </c>
      <c r="F937" s="15"/>
      <c r="G937" s="13">
        <v>9</v>
      </c>
      <c r="H937" s="2" t="s">
        <v>4974</v>
      </c>
      <c r="I937" s="2" t="str">
        <f t="shared" si="15"/>
        <v>Grotta della Madonna (della Cappella)</v>
      </c>
    </row>
    <row r="938" spans="1:9" ht="14.25" x14ac:dyDescent="0.2">
      <c r="A938" s="13">
        <v>937</v>
      </c>
      <c r="B938" s="18" t="s">
        <v>2594</v>
      </c>
      <c r="C938" s="15" t="s">
        <v>6243</v>
      </c>
      <c r="D938" s="15" t="s">
        <v>6287</v>
      </c>
      <c r="E938" s="15" t="s">
        <v>214</v>
      </c>
      <c r="F938" s="15"/>
      <c r="G938" s="13">
        <v>9</v>
      </c>
      <c r="H938" s="2" t="s">
        <v>6287</v>
      </c>
      <c r="I938" s="2" t="str">
        <f t="shared" si="15"/>
        <v>Grotta presso Fenditura</v>
      </c>
    </row>
    <row r="939" spans="1:9" ht="14.25" x14ac:dyDescent="0.2">
      <c r="A939" s="13">
        <v>938</v>
      </c>
      <c r="B939" s="18" t="s">
        <v>2595</v>
      </c>
      <c r="C939" s="15" t="s">
        <v>1117</v>
      </c>
      <c r="D939" s="15" t="s">
        <v>4975</v>
      </c>
      <c r="E939" s="15" t="s">
        <v>214</v>
      </c>
      <c r="F939" s="15"/>
      <c r="G939" s="13">
        <v>9</v>
      </c>
      <c r="H939" s="2" t="s">
        <v>4975</v>
      </c>
      <c r="I939" s="2" t="str">
        <f t="shared" si="15"/>
        <v>Grotta di Novaglie</v>
      </c>
    </row>
    <row r="940" spans="1:9" ht="14.25" x14ac:dyDescent="0.2">
      <c r="A940" s="13">
        <v>939</v>
      </c>
      <c r="B940" s="18" t="s">
        <v>2596</v>
      </c>
      <c r="C940" s="15" t="s">
        <v>1124</v>
      </c>
      <c r="D940" s="15" t="s">
        <v>4976</v>
      </c>
      <c r="E940" s="15" t="s">
        <v>214</v>
      </c>
      <c r="F940" s="15"/>
      <c r="G940" s="13">
        <v>9</v>
      </c>
      <c r="H940" s="2" t="s">
        <v>4976</v>
      </c>
      <c r="I940" s="2" t="str">
        <f t="shared" si="15"/>
        <v>Grotta Viola</v>
      </c>
    </row>
    <row r="941" spans="1:9" ht="14.25" x14ac:dyDescent="0.2">
      <c r="A941" s="13">
        <v>940</v>
      </c>
      <c r="B941" s="18" t="s">
        <v>2597</v>
      </c>
      <c r="C941" s="15" t="s">
        <v>1234</v>
      </c>
      <c r="D941" s="15" t="s">
        <v>4977</v>
      </c>
      <c r="E941" s="15" t="s">
        <v>214</v>
      </c>
      <c r="F941" s="15"/>
      <c r="G941" s="13">
        <v>5</v>
      </c>
      <c r="H941" s="2" t="s">
        <v>4977</v>
      </c>
      <c r="I941" s="2" t="str">
        <f t="shared" si="15"/>
        <v>Grotta del Sifone (grotta della Guardiola A)</v>
      </c>
    </row>
    <row r="942" spans="1:9" ht="14.25" x14ac:dyDescent="0.2">
      <c r="A942" s="13">
        <v>941</v>
      </c>
      <c r="B942" s="18" t="s">
        <v>2598</v>
      </c>
      <c r="C942" s="15" t="s">
        <v>1124</v>
      </c>
      <c r="D942" s="15" t="s">
        <v>4978</v>
      </c>
      <c r="E942" s="15" t="s">
        <v>214</v>
      </c>
      <c r="F942" s="15"/>
      <c r="G942" s="13">
        <v>5</v>
      </c>
      <c r="H942" s="2" t="s">
        <v>4978</v>
      </c>
      <c r="I942" s="2" t="str">
        <f t="shared" si="15"/>
        <v>Grotta Mizar</v>
      </c>
    </row>
    <row r="943" spans="1:9" ht="14.25" x14ac:dyDescent="0.2">
      <c r="A943" s="13">
        <v>942</v>
      </c>
      <c r="B943" s="18" t="s">
        <v>2599</v>
      </c>
      <c r="C943" s="15" t="s">
        <v>1124</v>
      </c>
      <c r="D943" s="15" t="s">
        <v>4979</v>
      </c>
      <c r="E943" s="15" t="s">
        <v>214</v>
      </c>
      <c r="F943" s="15"/>
      <c r="G943" s="13">
        <v>9</v>
      </c>
      <c r="H943" s="2" t="s">
        <v>4979</v>
      </c>
      <c r="I943" s="2" t="str">
        <f t="shared" si="15"/>
        <v>Grotta Marina le Cipolliane</v>
      </c>
    </row>
    <row r="944" spans="1:9" ht="14.25" x14ac:dyDescent="0.2">
      <c r="A944" s="13">
        <v>943</v>
      </c>
      <c r="B944" s="18" t="s">
        <v>2600</v>
      </c>
      <c r="C944" s="15"/>
      <c r="D944" s="15" t="s">
        <v>2600</v>
      </c>
      <c r="E944" s="15" t="s">
        <v>214</v>
      </c>
      <c r="F944" s="15" t="s">
        <v>2601</v>
      </c>
      <c r="G944" s="13">
        <v>9</v>
      </c>
      <c r="H944" s="2" t="s">
        <v>4980</v>
      </c>
      <c r="I944" s="2" t="str">
        <f>MID(H944,2,1000)</f>
        <v>Le Prazziche di sotto</v>
      </c>
    </row>
    <row r="945" spans="1:9" ht="14.25" x14ac:dyDescent="0.2">
      <c r="A945" s="13">
        <v>944</v>
      </c>
      <c r="B945" s="18" t="s">
        <v>2602</v>
      </c>
      <c r="C945" s="15"/>
      <c r="D945" s="15" t="s">
        <v>2602</v>
      </c>
      <c r="E945" s="15" t="s">
        <v>214</v>
      </c>
      <c r="F945" s="15" t="s">
        <v>2601</v>
      </c>
      <c r="G945" s="13">
        <v>9</v>
      </c>
      <c r="H945" s="2" t="s">
        <v>4981</v>
      </c>
      <c r="I945" s="2" t="str">
        <f>MID(H945,2,1000)</f>
        <v>Le Prazziche di Sopra</v>
      </c>
    </row>
    <row r="946" spans="1:9" ht="14.25" x14ac:dyDescent="0.2">
      <c r="A946" s="13">
        <v>945</v>
      </c>
      <c r="B946" s="18" t="s">
        <v>2603</v>
      </c>
      <c r="C946" s="15" t="s">
        <v>1237</v>
      </c>
      <c r="D946" s="15" t="s">
        <v>4982</v>
      </c>
      <c r="E946" s="15" t="s">
        <v>214</v>
      </c>
      <c r="F946" s="15" t="s">
        <v>2601</v>
      </c>
      <c r="G946" s="13">
        <v>9</v>
      </c>
      <c r="H946" s="2" t="s">
        <v>4982</v>
      </c>
      <c r="I946" s="2" t="str">
        <f t="shared" si="15"/>
        <v>Grotta dei Moscerini</v>
      </c>
    </row>
    <row r="947" spans="1:9" ht="14.25" x14ac:dyDescent="0.2">
      <c r="A947" s="13">
        <v>946</v>
      </c>
      <c r="B947" s="18" t="s">
        <v>2604</v>
      </c>
      <c r="C947" s="15" t="s">
        <v>1237</v>
      </c>
      <c r="D947" s="15" t="s">
        <v>4983</v>
      </c>
      <c r="E947" s="15" t="s">
        <v>214</v>
      </c>
      <c r="F947" s="15" t="s">
        <v>2601</v>
      </c>
      <c r="G947" s="13">
        <v>9</v>
      </c>
      <c r="H947" s="2" t="s">
        <v>4983</v>
      </c>
      <c r="I947" s="2" t="str">
        <f t="shared" si="15"/>
        <v>Grotta dei Conigli</v>
      </c>
    </row>
    <row r="948" spans="1:9" ht="14.25" x14ac:dyDescent="0.2">
      <c r="A948" s="13">
        <v>947</v>
      </c>
      <c r="B948" s="18" t="s">
        <v>2605</v>
      </c>
      <c r="C948" s="15" t="s">
        <v>1124</v>
      </c>
      <c r="D948" s="15" t="s">
        <v>4984</v>
      </c>
      <c r="E948" s="15" t="s">
        <v>214</v>
      </c>
      <c r="F948" s="15" t="s">
        <v>2601</v>
      </c>
      <c r="G948" s="13">
        <v>9</v>
      </c>
      <c r="H948" s="2" t="s">
        <v>4984</v>
      </c>
      <c r="I948" s="2" t="str">
        <f t="shared" si="15"/>
        <v>Grotta Il Ciolo (di Ciolo)</v>
      </c>
    </row>
    <row r="949" spans="1:9" ht="14.25" x14ac:dyDescent="0.2">
      <c r="A949" s="13">
        <v>948</v>
      </c>
      <c r="B949" s="18" t="s">
        <v>2606</v>
      </c>
      <c r="C949" s="15" t="s">
        <v>1124</v>
      </c>
      <c r="D949" s="15" t="s">
        <v>4985</v>
      </c>
      <c r="E949" s="15" t="s">
        <v>214</v>
      </c>
      <c r="F949" s="15"/>
      <c r="G949" s="13">
        <v>9</v>
      </c>
      <c r="H949" s="2" t="s">
        <v>4985</v>
      </c>
      <c r="I949" s="2" t="str">
        <f t="shared" si="15"/>
        <v>Grotta Aspra (L’Aspra)</v>
      </c>
    </row>
    <row r="950" spans="1:9" ht="14.25" x14ac:dyDescent="0.2">
      <c r="A950" s="13">
        <v>949</v>
      </c>
      <c r="B950" s="18" t="s">
        <v>2594</v>
      </c>
      <c r="C950" s="15" t="s">
        <v>1268</v>
      </c>
      <c r="D950" s="15" t="s">
        <v>4986</v>
      </c>
      <c r="E950" s="15" t="s">
        <v>214</v>
      </c>
      <c r="F950" s="15"/>
      <c r="G950" s="13">
        <v>9</v>
      </c>
      <c r="H950" s="2" t="s">
        <v>4986</v>
      </c>
      <c r="I950" s="2" t="str">
        <f t="shared" si="15"/>
        <v>Grotta la Fenditura</v>
      </c>
    </row>
    <row r="951" spans="1:9" ht="14.25" x14ac:dyDescent="0.2">
      <c r="A951" s="13">
        <v>950</v>
      </c>
      <c r="B951" s="18" t="s">
        <v>2607</v>
      </c>
      <c r="C951" s="15" t="s">
        <v>6243</v>
      </c>
      <c r="D951" s="15" t="s">
        <v>6288</v>
      </c>
      <c r="E951" s="15" t="s">
        <v>214</v>
      </c>
      <c r="F951" s="15"/>
      <c r="G951" s="13">
        <v>9</v>
      </c>
      <c r="H951" s="2" t="s">
        <v>6288</v>
      </c>
      <c r="I951" s="2" t="str">
        <f t="shared" si="15"/>
        <v>Grotta presso Aspra</v>
      </c>
    </row>
    <row r="952" spans="1:9" ht="14.25" x14ac:dyDescent="0.2">
      <c r="A952" s="13">
        <v>951</v>
      </c>
      <c r="B952" s="18" t="s">
        <v>2608</v>
      </c>
      <c r="C952" s="15" t="s">
        <v>1124</v>
      </c>
      <c r="D952" s="15" t="s">
        <v>4987</v>
      </c>
      <c r="E952" s="15" t="s">
        <v>242</v>
      </c>
      <c r="F952" s="15" t="s">
        <v>2609</v>
      </c>
      <c r="G952" s="13">
        <v>9</v>
      </c>
      <c r="H952" s="2" t="s">
        <v>4987</v>
      </c>
      <c r="I952" s="2" t="str">
        <f t="shared" si="15"/>
        <v>Grotta Palombara 2</v>
      </c>
    </row>
    <row r="953" spans="1:9" ht="14.25" x14ac:dyDescent="0.2">
      <c r="A953" s="13">
        <v>952</v>
      </c>
      <c r="B953" s="18" t="s">
        <v>2610</v>
      </c>
      <c r="C953" s="15" t="s">
        <v>1234</v>
      </c>
      <c r="D953" s="15" t="s">
        <v>4988</v>
      </c>
      <c r="E953" s="15" t="s">
        <v>242</v>
      </c>
      <c r="F953" s="15" t="s">
        <v>2611</v>
      </c>
      <c r="G953" s="13">
        <v>16</v>
      </c>
      <c r="H953" s="2" t="s">
        <v>4988</v>
      </c>
      <c r="I953" s="2" t="str">
        <f t="shared" si="15"/>
        <v>Grotta del Rospo</v>
      </c>
    </row>
    <row r="954" spans="1:9" ht="14.25" x14ac:dyDescent="0.2">
      <c r="A954" s="13">
        <v>953</v>
      </c>
      <c r="B954" s="18" t="s">
        <v>2612</v>
      </c>
      <c r="C954" s="15" t="s">
        <v>1124</v>
      </c>
      <c r="D954" s="15" t="s">
        <v>4989</v>
      </c>
      <c r="E954" s="15" t="s">
        <v>1337</v>
      </c>
      <c r="F954" s="15"/>
      <c r="G954" s="13">
        <v>9</v>
      </c>
      <c r="H954" s="2" t="s">
        <v>4989</v>
      </c>
      <c r="I954" s="2" t="str">
        <f t="shared" si="15"/>
        <v>Grotta Giustino</v>
      </c>
    </row>
    <row r="955" spans="1:9" ht="14.25" x14ac:dyDescent="0.2">
      <c r="A955" s="13">
        <v>954</v>
      </c>
      <c r="B955" s="18" t="s">
        <v>256</v>
      </c>
      <c r="C955" s="15" t="s">
        <v>1117</v>
      </c>
      <c r="D955" s="15" t="s">
        <v>4990</v>
      </c>
      <c r="E955" s="15" t="s">
        <v>256</v>
      </c>
      <c r="F955" s="15"/>
      <c r="G955" s="13">
        <v>9</v>
      </c>
      <c r="H955" s="2" t="s">
        <v>4990</v>
      </c>
      <c r="I955" s="2" t="str">
        <f t="shared" si="15"/>
        <v>Grotta di Poggiardo</v>
      </c>
    </row>
    <row r="956" spans="1:9" ht="14.25" x14ac:dyDescent="0.2">
      <c r="A956" s="13">
        <v>955</v>
      </c>
      <c r="B956" s="18" t="s">
        <v>2035</v>
      </c>
      <c r="C956" s="15" t="s">
        <v>1124</v>
      </c>
      <c r="D956" s="15" t="s">
        <v>4574</v>
      </c>
      <c r="E956" s="15" t="s">
        <v>1332</v>
      </c>
      <c r="F956" s="15"/>
      <c r="G956" s="13">
        <v>16</v>
      </c>
      <c r="H956" s="2" t="s">
        <v>4574</v>
      </c>
      <c r="I956" s="2" t="str">
        <f t="shared" si="15"/>
        <v>Grotta Carlo Cosma</v>
      </c>
    </row>
    <row r="957" spans="1:9" ht="14.25" x14ac:dyDescent="0.2">
      <c r="A957" s="13">
        <v>956</v>
      </c>
      <c r="B957" s="18" t="s">
        <v>2613</v>
      </c>
      <c r="C957" s="15" t="s">
        <v>2614</v>
      </c>
      <c r="D957" s="15" t="s">
        <v>4991</v>
      </c>
      <c r="E957" s="15" t="s">
        <v>1483</v>
      </c>
      <c r="F957" s="15"/>
      <c r="G957" s="13">
        <v>9</v>
      </c>
      <c r="H957" s="2" t="s">
        <v>4991</v>
      </c>
      <c r="I957" s="2" t="str">
        <f t="shared" si="15"/>
        <v>Caverna degli Angeli</v>
      </c>
    </row>
    <row r="958" spans="1:9" ht="14.25" x14ac:dyDescent="0.2">
      <c r="A958" s="13">
        <v>957</v>
      </c>
      <c r="B958" s="18" t="s">
        <v>2615</v>
      </c>
      <c r="C958" s="15" t="s">
        <v>1124</v>
      </c>
      <c r="D958" s="15" t="s">
        <v>4992</v>
      </c>
      <c r="E958" s="15" t="s">
        <v>1041</v>
      </c>
      <c r="F958" s="15"/>
      <c r="G958" s="13">
        <v>9</v>
      </c>
      <c r="H958" s="2" t="s">
        <v>4992</v>
      </c>
      <c r="I958" s="2" t="str">
        <f t="shared" si="15"/>
        <v>Grotta Madonna della Serra</v>
      </c>
    </row>
    <row r="959" spans="1:9" ht="14.25" x14ac:dyDescent="0.2">
      <c r="A959" s="13">
        <v>958</v>
      </c>
      <c r="B959" s="18" t="s">
        <v>2616</v>
      </c>
      <c r="C959" s="15" t="s">
        <v>2164</v>
      </c>
      <c r="D959" s="15" t="s">
        <v>4993</v>
      </c>
      <c r="E959" s="15" t="s">
        <v>1372</v>
      </c>
      <c r="F959" s="15"/>
      <c r="G959" s="13">
        <v>9</v>
      </c>
      <c r="H959" s="2" t="s">
        <v>4993</v>
      </c>
      <c r="I959" s="2" t="str">
        <f t="shared" si="15"/>
        <v>Inghiottitoio di Monte Vergine</v>
      </c>
    </row>
    <row r="960" spans="1:9" ht="14.25" x14ac:dyDescent="0.2">
      <c r="A960" s="13">
        <v>959</v>
      </c>
      <c r="B960" s="18" t="s">
        <v>2617</v>
      </c>
      <c r="C960" s="15" t="s">
        <v>1221</v>
      </c>
      <c r="D960" s="15" t="s">
        <v>4994</v>
      </c>
      <c r="E960" s="15" t="s">
        <v>1082</v>
      </c>
      <c r="F960" s="15"/>
      <c r="G960" s="13">
        <v>9</v>
      </c>
      <c r="H960" s="2" t="s">
        <v>4994</v>
      </c>
      <c r="I960" s="2" t="str">
        <f t="shared" si="15"/>
        <v>Grotta di  Parabita (grotta delle Veneri)</v>
      </c>
    </row>
    <row r="961" spans="1:9" ht="14.25" x14ac:dyDescent="0.2">
      <c r="A961" s="13">
        <v>960</v>
      </c>
      <c r="B961" s="18" t="s">
        <v>2618</v>
      </c>
      <c r="C961" s="15" t="s">
        <v>1124</v>
      </c>
      <c r="D961" s="15" t="s">
        <v>4995</v>
      </c>
      <c r="E961" s="15" t="s">
        <v>1021</v>
      </c>
      <c r="F961" s="15"/>
      <c r="G961" s="13">
        <v>9</v>
      </c>
      <c r="H961" s="2" t="s">
        <v>4995</v>
      </c>
      <c r="I961" s="2" t="str">
        <f t="shared" si="15"/>
        <v>Grotta San Riori</v>
      </c>
    </row>
    <row r="962" spans="1:9" ht="14.25" x14ac:dyDescent="0.2">
      <c r="A962" s="13">
        <v>961</v>
      </c>
      <c r="B962" s="18" t="s">
        <v>2619</v>
      </c>
      <c r="C962" s="15" t="s">
        <v>2620</v>
      </c>
      <c r="D962" s="15" t="s">
        <v>4996</v>
      </c>
      <c r="E962" s="15" t="s">
        <v>2621</v>
      </c>
      <c r="F962" s="15" t="s">
        <v>2622</v>
      </c>
      <c r="G962" s="13">
        <v>5</v>
      </c>
      <c r="H962" s="2" t="s">
        <v>4996</v>
      </c>
      <c r="I962" s="2" t="str">
        <f t="shared" si="15"/>
        <v>Complesso Ignazio Spagnolo (grotta della Lupa)</v>
      </c>
    </row>
    <row r="963" spans="1:9" ht="14.25" x14ac:dyDescent="0.2">
      <c r="A963" s="13">
        <v>962</v>
      </c>
      <c r="B963" s="18" t="s">
        <v>2623</v>
      </c>
      <c r="C963" s="15" t="s">
        <v>1124</v>
      </c>
      <c r="D963" s="15" t="s">
        <v>4997</v>
      </c>
      <c r="E963" s="15" t="s">
        <v>242</v>
      </c>
      <c r="F963" s="15" t="s">
        <v>2624</v>
      </c>
      <c r="G963" s="13">
        <v>5</v>
      </c>
      <c r="H963" s="2" t="s">
        <v>4997</v>
      </c>
      <c r="I963" s="2" t="str">
        <f t="shared" si="15"/>
        <v>Grotta Marisi (Alimini 1)</v>
      </c>
    </row>
    <row r="964" spans="1:9" ht="14.25" x14ac:dyDescent="0.2">
      <c r="A964" s="13">
        <v>963</v>
      </c>
      <c r="B964" s="18" t="s">
        <v>2625</v>
      </c>
      <c r="C964" s="15" t="s">
        <v>1124</v>
      </c>
      <c r="D964" s="15" t="s">
        <v>4998</v>
      </c>
      <c r="E964" s="15" t="s">
        <v>242</v>
      </c>
      <c r="F964" s="15" t="s">
        <v>2624</v>
      </c>
      <c r="G964" s="13">
        <v>5</v>
      </c>
      <c r="H964" s="2" t="s">
        <v>4998</v>
      </c>
      <c r="I964" s="2" t="str">
        <f t="shared" si="15"/>
        <v>Grotta Francesco (Alimiini 2)</v>
      </c>
    </row>
    <row r="965" spans="1:9" ht="14.25" x14ac:dyDescent="0.2">
      <c r="A965" s="13">
        <v>964</v>
      </c>
      <c r="B965" s="18" t="s">
        <v>2626</v>
      </c>
      <c r="C965" s="15" t="s">
        <v>1124</v>
      </c>
      <c r="D965" s="15" t="s">
        <v>4999</v>
      </c>
      <c r="E965" s="15" t="s">
        <v>242</v>
      </c>
      <c r="F965" s="15" t="s">
        <v>2624</v>
      </c>
      <c r="G965" s="13">
        <v>5</v>
      </c>
      <c r="H965" s="2" t="s">
        <v>4999</v>
      </c>
      <c r="I965" s="2" t="str">
        <f t="shared" si="15"/>
        <v>Grotta Raffaele (Alimini 3)</v>
      </c>
    </row>
    <row r="966" spans="1:9" ht="14.25" x14ac:dyDescent="0.2">
      <c r="A966" s="13">
        <v>965</v>
      </c>
      <c r="B966" s="18" t="s">
        <v>2627</v>
      </c>
      <c r="C966" s="15" t="s">
        <v>1124</v>
      </c>
      <c r="D966" s="15" t="s">
        <v>5000</v>
      </c>
      <c r="E966" s="15" t="s">
        <v>242</v>
      </c>
      <c r="F966" s="15" t="s">
        <v>2624</v>
      </c>
      <c r="G966" s="13">
        <v>5</v>
      </c>
      <c r="H966" s="2" t="s">
        <v>5000</v>
      </c>
      <c r="I966" s="2" t="str">
        <f t="shared" si="15"/>
        <v>Grotta Sacara (Alimini 4)</v>
      </c>
    </row>
    <row r="967" spans="1:9" ht="14.25" x14ac:dyDescent="0.2">
      <c r="A967" s="13">
        <v>966</v>
      </c>
      <c r="B967" s="18" t="s">
        <v>2628</v>
      </c>
      <c r="C967" s="15" t="s">
        <v>1234</v>
      </c>
      <c r="D967" s="15" t="s">
        <v>5001</v>
      </c>
      <c r="E967" s="15" t="s">
        <v>242</v>
      </c>
      <c r="F967" s="15" t="s">
        <v>2624</v>
      </c>
      <c r="G967" s="13">
        <v>5</v>
      </c>
      <c r="H967" s="2" t="s">
        <v>5001</v>
      </c>
      <c r="I967" s="2" t="str">
        <f t="shared" si="15"/>
        <v>Grotta del Bosco (Grotta Alimini 5)</v>
      </c>
    </row>
    <row r="968" spans="1:9" ht="14.25" x14ac:dyDescent="0.2">
      <c r="A968" s="13">
        <v>967</v>
      </c>
      <c r="B968" s="18" t="s">
        <v>2629</v>
      </c>
      <c r="C968" s="15" t="s">
        <v>1124</v>
      </c>
      <c r="D968" s="15" t="s">
        <v>5002</v>
      </c>
      <c r="E968" s="15" t="s">
        <v>242</v>
      </c>
      <c r="F968" s="15" t="s">
        <v>2624</v>
      </c>
      <c r="G968" s="13">
        <v>5</v>
      </c>
      <c r="H968" s="2" t="s">
        <v>5002</v>
      </c>
      <c r="I968" s="2" t="str">
        <f t="shared" si="15"/>
        <v>Grotta Antonio (Alimini 6)</v>
      </c>
    </row>
    <row r="969" spans="1:9" ht="14.25" x14ac:dyDescent="0.2">
      <c r="A969" s="13">
        <v>968</v>
      </c>
      <c r="B969" s="18" t="s">
        <v>2630</v>
      </c>
      <c r="C969" s="15" t="s">
        <v>1571</v>
      </c>
      <c r="D969" s="15" t="s">
        <v>5003</v>
      </c>
      <c r="E969" s="15" t="s">
        <v>2631</v>
      </c>
      <c r="F969" s="15"/>
      <c r="G969" s="13">
        <v>22</v>
      </c>
      <c r="H969" s="2" t="s">
        <v>5003</v>
      </c>
      <c r="I969" s="2" t="str">
        <f t="shared" si="15"/>
        <v>Caverna Cortida</v>
      </c>
    </row>
    <row r="970" spans="1:9" ht="14.25" x14ac:dyDescent="0.2">
      <c r="A970" s="13">
        <v>969</v>
      </c>
      <c r="B970" s="18" t="s">
        <v>2632</v>
      </c>
      <c r="C970" s="15" t="s">
        <v>1129</v>
      </c>
      <c r="D970" s="15" t="s">
        <v>5004</v>
      </c>
      <c r="E970" s="15" t="s">
        <v>226</v>
      </c>
      <c r="F970" s="15" t="s">
        <v>2633</v>
      </c>
      <c r="G970" s="13">
        <v>5</v>
      </c>
      <c r="H970" s="2" t="s">
        <v>5004</v>
      </c>
      <c r="I970" s="2" t="str">
        <f t="shared" si="15"/>
        <v>Grotta della Tana (Furchiu di Zappa)</v>
      </c>
    </row>
    <row r="971" spans="1:9" ht="14.25" x14ac:dyDescent="0.2">
      <c r="A971" s="13">
        <v>970</v>
      </c>
      <c r="B971" s="18" t="s">
        <v>2634</v>
      </c>
      <c r="C971" s="15" t="s">
        <v>1124</v>
      </c>
      <c r="D971" s="15" t="s">
        <v>5005</v>
      </c>
      <c r="E971" s="15" t="s">
        <v>226</v>
      </c>
      <c r="F971" s="15" t="s">
        <v>2016</v>
      </c>
      <c r="G971" s="13">
        <v>5</v>
      </c>
      <c r="H971" s="2" t="s">
        <v>5005</v>
      </c>
      <c r="I971" s="2" t="str">
        <f t="shared" si="15"/>
        <v>Grotta Mario Bernardini (Santa Margherita)</v>
      </c>
    </row>
    <row r="972" spans="1:9" ht="14.25" x14ac:dyDescent="0.2">
      <c r="A972" s="13">
        <v>971</v>
      </c>
      <c r="B972" s="18" t="s">
        <v>2542</v>
      </c>
      <c r="C972" s="15" t="s">
        <v>1234</v>
      </c>
      <c r="D972" s="15" t="s">
        <v>4936</v>
      </c>
      <c r="E972" s="15" t="s">
        <v>2635</v>
      </c>
      <c r="F972" s="15" t="s">
        <v>2636</v>
      </c>
      <c r="G972" s="13">
        <v>16</v>
      </c>
      <c r="H972" s="2" t="s">
        <v>4936</v>
      </c>
      <c r="I972" s="2" t="str">
        <f t="shared" si="15"/>
        <v>Grotta del Tasso</v>
      </c>
    </row>
    <row r="973" spans="1:9" ht="14.25" x14ac:dyDescent="0.2">
      <c r="A973" s="13">
        <v>972</v>
      </c>
      <c r="B973" s="18" t="s">
        <v>2637</v>
      </c>
      <c r="C973" s="15" t="s">
        <v>2558</v>
      </c>
      <c r="D973" s="15" t="s">
        <v>5006</v>
      </c>
      <c r="E973" s="15" t="s">
        <v>226</v>
      </c>
      <c r="F973" s="15"/>
      <c r="G973" s="13">
        <v>5</v>
      </c>
      <c r="H973" s="2" t="s">
        <v>5006</v>
      </c>
      <c r="I973" s="2" t="str">
        <f t="shared" si="15"/>
        <v>Riparo Torre dell’Alto</v>
      </c>
    </row>
    <row r="974" spans="1:9" ht="14.25" x14ac:dyDescent="0.2">
      <c r="A974" s="13">
        <v>973</v>
      </c>
      <c r="B974" s="18" t="s">
        <v>2638</v>
      </c>
      <c r="C974" s="15" t="s">
        <v>1195</v>
      </c>
      <c r="D974" s="15" t="s">
        <v>5007</v>
      </c>
      <c r="E974" s="15" t="s">
        <v>226</v>
      </c>
      <c r="F974" s="15"/>
      <c r="G974" s="13">
        <v>5</v>
      </c>
      <c r="H974" s="2" t="s">
        <v>5007</v>
      </c>
      <c r="I974" s="2" t="str">
        <f t="shared" si="15"/>
        <v>Grotta  Torre Santa Caterina</v>
      </c>
    </row>
    <row r="975" spans="1:9" ht="14.25" x14ac:dyDescent="0.2">
      <c r="A975" s="13">
        <v>974</v>
      </c>
      <c r="B975" s="18" t="s">
        <v>2639</v>
      </c>
      <c r="C975" s="15" t="s">
        <v>1386</v>
      </c>
      <c r="D975" s="15" t="s">
        <v>5008</v>
      </c>
      <c r="E975" s="15" t="s">
        <v>226</v>
      </c>
      <c r="F975" s="15" t="s">
        <v>2016</v>
      </c>
      <c r="G975" s="13">
        <v>5</v>
      </c>
      <c r="H975" s="2" t="s">
        <v>5008</v>
      </c>
      <c r="I975" s="2" t="str">
        <f t="shared" si="15"/>
        <v>Grotta centrale Baia Uluzzo</v>
      </c>
    </row>
    <row r="976" spans="1:9" ht="14.25" x14ac:dyDescent="0.2">
      <c r="A976" s="13">
        <v>975</v>
      </c>
      <c r="B976" s="18" t="s">
        <v>2639</v>
      </c>
      <c r="C976" s="15" t="s">
        <v>1385</v>
      </c>
      <c r="D976" s="15" t="s">
        <v>5009</v>
      </c>
      <c r="E976" s="15" t="s">
        <v>226</v>
      </c>
      <c r="F976" s="15" t="s">
        <v>2016</v>
      </c>
      <c r="G976" s="13">
        <v>5</v>
      </c>
      <c r="H976" s="2" t="s">
        <v>5009</v>
      </c>
      <c r="I976" s="2" t="str">
        <f t="shared" si="15"/>
        <v>Grotta settentrionale Baia Uluzzo</v>
      </c>
    </row>
    <row r="977" spans="1:9" ht="14.25" x14ac:dyDescent="0.2">
      <c r="A977" s="13">
        <v>976</v>
      </c>
      <c r="B977" s="18" t="s">
        <v>2640</v>
      </c>
      <c r="C977" s="15" t="s">
        <v>1454</v>
      </c>
      <c r="D977" s="15" t="s">
        <v>5010</v>
      </c>
      <c r="E977" s="15" t="s">
        <v>1033</v>
      </c>
      <c r="F977" s="15"/>
      <c r="G977" s="13">
        <v>16</v>
      </c>
      <c r="H977" s="2" t="s">
        <v>5010</v>
      </c>
      <c r="I977" s="2" t="str">
        <f t="shared" si="15"/>
        <v>Vora di Fulcignano</v>
      </c>
    </row>
    <row r="978" spans="1:9" ht="14.25" x14ac:dyDescent="0.2">
      <c r="A978" s="13">
        <v>977</v>
      </c>
      <c r="B978" s="18" t="s">
        <v>286</v>
      </c>
      <c r="C978" s="15" t="s">
        <v>1454</v>
      </c>
      <c r="D978" s="15" t="s">
        <v>5011</v>
      </c>
      <c r="E978" s="15" t="s">
        <v>286</v>
      </c>
      <c r="F978" s="15"/>
      <c r="G978" s="13">
        <v>16</v>
      </c>
      <c r="H978" s="2" t="s">
        <v>5011</v>
      </c>
      <c r="I978" s="2" t="str">
        <f t="shared" si="15"/>
        <v>Vora di Sanarica</v>
      </c>
    </row>
    <row r="979" spans="1:9" ht="14.25" x14ac:dyDescent="0.2">
      <c r="A979" s="13">
        <v>978</v>
      </c>
      <c r="B979" s="18" t="s">
        <v>2641</v>
      </c>
      <c r="C979" s="15" t="s">
        <v>2642</v>
      </c>
      <c r="D979" s="15" t="s">
        <v>5012</v>
      </c>
      <c r="E979" s="15" t="s">
        <v>1332</v>
      </c>
      <c r="F979" s="15" t="s">
        <v>2643</v>
      </c>
      <c r="G979" s="13">
        <v>16</v>
      </c>
      <c r="H979" s="2" t="s">
        <v>5012</v>
      </c>
      <c r="I979" s="2" t="str">
        <f t="shared" si="15"/>
        <v>Ripari gli Archi</v>
      </c>
    </row>
    <row r="980" spans="1:9" ht="14.25" x14ac:dyDescent="0.2">
      <c r="A980" s="13">
        <v>979</v>
      </c>
      <c r="B980" s="18" t="s">
        <v>2644</v>
      </c>
      <c r="C980" s="15" t="s">
        <v>1425</v>
      </c>
      <c r="D980" s="15" t="s">
        <v>5013</v>
      </c>
      <c r="E980" s="15" t="s">
        <v>2583</v>
      </c>
      <c r="F980" s="15"/>
      <c r="G980" s="13">
        <v>16</v>
      </c>
      <c r="H980" s="2" t="s">
        <v>5013</v>
      </c>
      <c r="I980" s="2" t="str">
        <f t="shared" si="15"/>
        <v>Vora in Bosco Lopez</v>
      </c>
    </row>
    <row r="981" spans="1:9" ht="14.25" x14ac:dyDescent="0.2">
      <c r="A981" s="13">
        <v>980</v>
      </c>
      <c r="B981" s="18" t="s">
        <v>2645</v>
      </c>
      <c r="C981" s="15" t="s">
        <v>1428</v>
      </c>
      <c r="D981" s="15" t="s">
        <v>5014</v>
      </c>
      <c r="E981" s="15" t="s">
        <v>2646</v>
      </c>
      <c r="F981" s="15"/>
      <c r="G981" s="13">
        <v>16</v>
      </c>
      <c r="H981" s="2" t="s">
        <v>5014</v>
      </c>
      <c r="I981" s="2" t="str">
        <f t="shared" si="15"/>
        <v>Vora Fontana di Ortensio</v>
      </c>
    </row>
    <row r="982" spans="1:9" ht="14.25" x14ac:dyDescent="0.2">
      <c r="A982" s="13">
        <v>981</v>
      </c>
      <c r="B982" s="18" t="s">
        <v>1328</v>
      </c>
      <c r="C982" s="15" t="s">
        <v>6289</v>
      </c>
      <c r="D982" s="15" t="s">
        <v>6290</v>
      </c>
      <c r="E982" s="15" t="s">
        <v>189</v>
      </c>
      <c r="F982" s="15" t="s">
        <v>2647</v>
      </c>
      <c r="G982" s="13">
        <v>16</v>
      </c>
      <c r="H982" s="2" t="s">
        <v>6290</v>
      </c>
      <c r="I982" s="2" t="str">
        <f t="shared" si="15"/>
        <v>Grotticella presso grotta Diavoli</v>
      </c>
    </row>
    <row r="983" spans="1:9" ht="14.25" x14ac:dyDescent="0.2">
      <c r="A983" s="13">
        <v>982</v>
      </c>
      <c r="B983" s="18" t="s">
        <v>1360</v>
      </c>
      <c r="C983" s="15" t="s">
        <v>6291</v>
      </c>
      <c r="D983" s="15" t="s">
        <v>6292</v>
      </c>
      <c r="E983" s="15" t="s">
        <v>189</v>
      </c>
      <c r="F983" s="15" t="s">
        <v>2647</v>
      </c>
      <c r="G983" s="13">
        <v>16</v>
      </c>
      <c r="H983" s="2" t="s">
        <v>6292</v>
      </c>
      <c r="I983" s="2" t="str">
        <f t="shared" si="15"/>
        <v>Grotticella presso grotta del Fiume</v>
      </c>
    </row>
    <row r="984" spans="1:9" ht="14.25" x14ac:dyDescent="0.2">
      <c r="A984" s="13">
        <v>983</v>
      </c>
      <c r="B984" s="18" t="s">
        <v>2648</v>
      </c>
      <c r="C984" s="15" t="s">
        <v>6291</v>
      </c>
      <c r="D984" s="15" t="s">
        <v>6293</v>
      </c>
      <c r="E984" s="15" t="s">
        <v>189</v>
      </c>
      <c r="F984" s="15" t="s">
        <v>2647</v>
      </c>
      <c r="G984" s="13">
        <v>16</v>
      </c>
      <c r="H984" s="2" t="s">
        <v>6293</v>
      </c>
      <c r="I984" s="2" t="str">
        <f t="shared" si="15"/>
        <v>Grotticella presso grotta del Presepe</v>
      </c>
    </row>
    <row r="985" spans="1:9" ht="14.25" x14ac:dyDescent="0.2">
      <c r="A985" s="13">
        <v>984</v>
      </c>
      <c r="B985" s="18" t="s">
        <v>2649</v>
      </c>
      <c r="C985" s="15" t="s">
        <v>1124</v>
      </c>
      <c r="D985" s="15" t="s">
        <v>5015</v>
      </c>
      <c r="E985" s="15" t="s">
        <v>189</v>
      </c>
      <c r="F985" s="15" t="s">
        <v>2647</v>
      </c>
      <c r="G985" s="13">
        <v>16</v>
      </c>
      <c r="H985" s="2" t="s">
        <v>5015</v>
      </c>
      <c r="I985" s="2" t="str">
        <f t="shared" ref="I985:I1048" si="16">H985</f>
        <v>Grotta Titti</v>
      </c>
    </row>
    <row r="986" spans="1:9" ht="14.25" x14ac:dyDescent="0.2">
      <c r="A986" s="13">
        <v>985</v>
      </c>
      <c r="B986" s="18" t="s">
        <v>2650</v>
      </c>
      <c r="C986" s="15" t="s">
        <v>1124</v>
      </c>
      <c r="D986" s="15" t="s">
        <v>5016</v>
      </c>
      <c r="E986" s="15" t="s">
        <v>189</v>
      </c>
      <c r="F986" s="15" t="s">
        <v>2650</v>
      </c>
      <c r="G986" s="13">
        <v>16</v>
      </c>
      <c r="H986" s="2" t="s">
        <v>5016</v>
      </c>
      <c r="I986" s="2" t="str">
        <f t="shared" si="16"/>
        <v>Grotta Ciardo</v>
      </c>
    </row>
    <row r="987" spans="1:9" ht="14.25" x14ac:dyDescent="0.2">
      <c r="A987" s="13">
        <v>986</v>
      </c>
      <c r="B987" s="18" t="s">
        <v>6294</v>
      </c>
      <c r="C987" s="15" t="s">
        <v>1234</v>
      </c>
      <c r="D987" s="15" t="s">
        <v>6295</v>
      </c>
      <c r="E987" s="15" t="s">
        <v>189</v>
      </c>
      <c r="F987" s="15" t="s">
        <v>2650</v>
      </c>
      <c r="G987" s="13">
        <v>16</v>
      </c>
      <c r="H987" s="2" t="s">
        <v>6295</v>
      </c>
      <c r="I987" s="2" t="str">
        <f t="shared" si="16"/>
        <v>Grotta del Teatro (Grotticella presso Grotta del Dragone)</v>
      </c>
    </row>
    <row r="988" spans="1:9" ht="14.25" x14ac:dyDescent="0.2">
      <c r="A988" s="13">
        <v>987</v>
      </c>
      <c r="B988" s="18" t="s">
        <v>2647</v>
      </c>
      <c r="C988" s="15" t="s">
        <v>1124</v>
      </c>
      <c r="D988" s="15" t="s">
        <v>5017</v>
      </c>
      <c r="E988" s="15" t="s">
        <v>189</v>
      </c>
      <c r="F988" s="15" t="s">
        <v>2647</v>
      </c>
      <c r="G988" s="13">
        <v>16</v>
      </c>
      <c r="H988" s="2" t="s">
        <v>5017</v>
      </c>
      <c r="I988" s="2" t="str">
        <f t="shared" si="16"/>
        <v>Grotta Porcinara</v>
      </c>
    </row>
    <row r="989" spans="1:9" ht="14.25" x14ac:dyDescent="0.2">
      <c r="A989" s="13">
        <v>988</v>
      </c>
      <c r="B989" s="18" t="s">
        <v>2651</v>
      </c>
      <c r="C989" s="15" t="s">
        <v>1156</v>
      </c>
      <c r="D989" s="15" t="s">
        <v>5018</v>
      </c>
      <c r="E989" s="15" t="s">
        <v>1089</v>
      </c>
      <c r="F989" s="15" t="s">
        <v>2652</v>
      </c>
      <c r="G989" s="13">
        <v>16</v>
      </c>
      <c r="H989" s="2" t="s">
        <v>5018</v>
      </c>
      <c r="I989" s="2" t="str">
        <f t="shared" si="16"/>
        <v xml:space="preserve">Inghiottitoio Piletti </v>
      </c>
    </row>
    <row r="990" spans="1:9" ht="14.25" x14ac:dyDescent="0.2">
      <c r="A990" s="13">
        <v>989</v>
      </c>
      <c r="B990" s="18" t="s">
        <v>2653</v>
      </c>
      <c r="C990" s="15" t="s">
        <v>1124</v>
      </c>
      <c r="D990" s="15" t="s">
        <v>5019</v>
      </c>
      <c r="E990" s="15" t="s">
        <v>1089</v>
      </c>
      <c r="F990" s="15" t="s">
        <v>2092</v>
      </c>
      <c r="G990" s="13">
        <v>16</v>
      </c>
      <c r="H990" s="2" t="s">
        <v>5019</v>
      </c>
      <c r="I990" s="2" t="str">
        <f t="shared" si="16"/>
        <v>Grotta Occhi Chiusi</v>
      </c>
    </row>
    <row r="991" spans="1:9" ht="14.25" x14ac:dyDescent="0.2">
      <c r="A991" s="13">
        <v>990</v>
      </c>
      <c r="B991" s="18" t="s">
        <v>2507</v>
      </c>
      <c r="C991" s="15" t="s">
        <v>1234</v>
      </c>
      <c r="D991" s="15" t="s">
        <v>5020</v>
      </c>
      <c r="E991" s="15" t="s">
        <v>1091</v>
      </c>
      <c r="F991" s="15" t="s">
        <v>2654</v>
      </c>
      <c r="G991" s="13">
        <v>16</v>
      </c>
      <c r="H991" s="2" t="s">
        <v>5020</v>
      </c>
      <c r="I991" s="2" t="str">
        <f t="shared" si="16"/>
        <v>Grotta del Crocifisso</v>
      </c>
    </row>
    <row r="992" spans="1:9" ht="14.25" x14ac:dyDescent="0.2">
      <c r="A992" s="13">
        <v>991</v>
      </c>
      <c r="B992" s="18" t="s">
        <v>2655</v>
      </c>
      <c r="C992" s="15" t="s">
        <v>1234</v>
      </c>
      <c r="D992" s="15" t="s">
        <v>5021</v>
      </c>
      <c r="E992" s="15" t="s">
        <v>2656</v>
      </c>
      <c r="F992" s="15"/>
      <c r="G992" s="13">
        <v>22</v>
      </c>
      <c r="H992" s="2" t="s">
        <v>5021</v>
      </c>
      <c r="I992" s="2" t="str">
        <f t="shared" si="16"/>
        <v>Grotta del Focone</v>
      </c>
    </row>
    <row r="993" spans="1:9" ht="14.25" x14ac:dyDescent="0.2">
      <c r="A993" s="13">
        <v>992</v>
      </c>
      <c r="B993" s="18" t="s">
        <v>2657</v>
      </c>
      <c r="C993" s="15" t="s">
        <v>1117</v>
      </c>
      <c r="D993" s="15" t="s">
        <v>5022</v>
      </c>
      <c r="E993" s="15" t="s">
        <v>2658</v>
      </c>
      <c r="F993" s="15"/>
      <c r="G993" s="13">
        <v>22</v>
      </c>
      <c r="H993" s="2" t="s">
        <v>5022</v>
      </c>
      <c r="I993" s="2" t="str">
        <f t="shared" si="16"/>
        <v>Grotta di Castiglione 1980</v>
      </c>
    </row>
    <row r="994" spans="1:9" ht="14.25" x14ac:dyDescent="0.2">
      <c r="A994" s="13">
        <v>993</v>
      </c>
      <c r="B994" s="18" t="s">
        <v>2387</v>
      </c>
      <c r="C994" s="15" t="s">
        <v>1124</v>
      </c>
      <c r="D994" s="15" t="s">
        <v>4825</v>
      </c>
      <c r="E994" s="15" t="s">
        <v>226</v>
      </c>
      <c r="F994" s="15"/>
      <c r="G994" s="13">
        <v>5</v>
      </c>
      <c r="H994" s="2" t="s">
        <v>4825</v>
      </c>
      <c r="I994" s="2" t="str">
        <f t="shared" si="16"/>
        <v>Grotta Verde</v>
      </c>
    </row>
    <row r="995" spans="1:9" ht="14.25" x14ac:dyDescent="0.2">
      <c r="A995" s="13">
        <v>994</v>
      </c>
      <c r="B995" s="18" t="s">
        <v>2659</v>
      </c>
      <c r="C995" s="15" t="s">
        <v>1256</v>
      </c>
      <c r="D995" s="15" t="s">
        <v>5023</v>
      </c>
      <c r="E995" s="15" t="s">
        <v>226</v>
      </c>
      <c r="F995" s="15"/>
      <c r="G995" s="13">
        <v>5</v>
      </c>
      <c r="H995" s="2" t="s">
        <v>5023</v>
      </c>
      <c r="I995" s="2" t="str">
        <f t="shared" si="16"/>
        <v>Grotta delle Corvine</v>
      </c>
    </row>
    <row r="996" spans="1:9" ht="14.25" x14ac:dyDescent="0.2">
      <c r="A996" s="13">
        <v>995</v>
      </c>
      <c r="B996" s="18" t="s">
        <v>2660</v>
      </c>
      <c r="C996" s="15" t="s">
        <v>1124</v>
      </c>
      <c r="D996" s="15" t="s">
        <v>5024</v>
      </c>
      <c r="E996" s="15" t="s">
        <v>226</v>
      </c>
      <c r="F996" s="15"/>
      <c r="G996" s="13">
        <v>5</v>
      </c>
      <c r="H996" s="2" t="s">
        <v>5024</v>
      </c>
      <c r="I996" s="2" t="str">
        <f t="shared" si="16"/>
        <v>Grotta Luigino Marras</v>
      </c>
    </row>
    <row r="997" spans="1:9" ht="14.25" x14ac:dyDescent="0.2">
      <c r="A997" s="13">
        <v>996</v>
      </c>
      <c r="B997" s="18" t="s">
        <v>2661</v>
      </c>
      <c r="C997" s="15" t="s">
        <v>1129</v>
      </c>
      <c r="D997" s="15" t="s">
        <v>5025</v>
      </c>
      <c r="E997" s="15" t="s">
        <v>2662</v>
      </c>
      <c r="F997" s="15"/>
      <c r="G997" s="13">
        <v>5</v>
      </c>
      <c r="H997" s="2" t="s">
        <v>5025</v>
      </c>
      <c r="I997" s="2" t="str">
        <f t="shared" si="16"/>
        <v>Grotta della Scure</v>
      </c>
    </row>
    <row r="998" spans="1:9" ht="14.25" x14ac:dyDescent="0.2">
      <c r="A998" s="13">
        <v>997</v>
      </c>
      <c r="B998" s="18" t="s">
        <v>2663</v>
      </c>
      <c r="C998" s="15" t="s">
        <v>1117</v>
      </c>
      <c r="D998" s="15" t="s">
        <v>5026</v>
      </c>
      <c r="E998" s="15" t="s">
        <v>961</v>
      </c>
      <c r="F998" s="15"/>
      <c r="G998" s="13">
        <v>5</v>
      </c>
      <c r="H998" s="2" t="s">
        <v>5026</v>
      </c>
      <c r="I998" s="2" t="str">
        <f t="shared" si="16"/>
        <v>Grotta di Santa Cesarea</v>
      </c>
    </row>
    <row r="999" spans="1:9" ht="14.25" x14ac:dyDescent="0.2">
      <c r="A999" s="13">
        <v>998</v>
      </c>
      <c r="B999" s="18" t="s">
        <v>1786</v>
      </c>
      <c r="C999" s="15" t="s">
        <v>1124</v>
      </c>
      <c r="D999" s="15" t="s">
        <v>4433</v>
      </c>
      <c r="E999" s="15" t="s">
        <v>1736</v>
      </c>
      <c r="F999" s="15"/>
      <c r="G999" s="13">
        <v>10</v>
      </c>
      <c r="H999" s="2" t="s">
        <v>4433</v>
      </c>
      <c r="I999" s="2" t="str">
        <f t="shared" si="16"/>
        <v>Grotta San Biagio</v>
      </c>
    </row>
    <row r="1000" spans="1:9" ht="14.25" x14ac:dyDescent="0.2">
      <c r="A1000" s="13">
        <v>999</v>
      </c>
      <c r="B1000" s="18" t="s">
        <v>2664</v>
      </c>
      <c r="C1000" s="15" t="s">
        <v>1124</v>
      </c>
      <c r="D1000" s="15" t="s">
        <v>5027</v>
      </c>
      <c r="E1000" s="15" t="s">
        <v>831</v>
      </c>
      <c r="F1000" s="15"/>
      <c r="G1000" s="13">
        <v>19</v>
      </c>
      <c r="H1000" s="2" t="s">
        <v>5027</v>
      </c>
      <c r="I1000" s="2" t="str">
        <f t="shared" si="16"/>
        <v>Grotta Donna Lucrezia</v>
      </c>
    </row>
    <row r="1001" spans="1:9" ht="14.25" x14ac:dyDescent="0.2">
      <c r="A1001" s="13">
        <v>1000</v>
      </c>
      <c r="B1001" s="18" t="s">
        <v>2665</v>
      </c>
      <c r="C1001" s="15" t="s">
        <v>1124</v>
      </c>
      <c r="D1001" s="15" t="s">
        <v>5028</v>
      </c>
      <c r="E1001" s="15" t="s">
        <v>226</v>
      </c>
      <c r="F1001" s="15" t="s">
        <v>2666</v>
      </c>
      <c r="G1001" s="13">
        <v>5</v>
      </c>
      <c r="H1001" s="2" t="s">
        <v>5028</v>
      </c>
      <c r="I1001" s="2" t="str">
        <f t="shared" si="16"/>
        <v>Grotta Roversi (della Cala Santa Caterina)</v>
      </c>
    </row>
    <row r="1002" spans="1:9" ht="14.25" x14ac:dyDescent="0.2">
      <c r="A1002" s="13">
        <v>1001</v>
      </c>
      <c r="B1002" s="18" t="s">
        <v>2667</v>
      </c>
      <c r="C1002" s="15" t="s">
        <v>1234</v>
      </c>
      <c r="D1002" s="15" t="s">
        <v>5029</v>
      </c>
      <c r="E1002" s="15" t="s">
        <v>1165</v>
      </c>
      <c r="F1002" s="15"/>
      <c r="G1002" s="13">
        <v>1</v>
      </c>
      <c r="H1002" s="2" t="s">
        <v>5029</v>
      </c>
      <c r="I1002" s="2" t="str">
        <f t="shared" si="16"/>
        <v>Grotta del Nisco</v>
      </c>
    </row>
    <row r="1003" spans="1:9" ht="14.25" x14ac:dyDescent="0.2">
      <c r="A1003" s="13">
        <v>1002</v>
      </c>
      <c r="B1003" s="18" t="s">
        <v>2668</v>
      </c>
      <c r="C1003" s="15"/>
      <c r="D1003" s="15" t="s">
        <v>2668</v>
      </c>
      <c r="E1003" s="15" t="s">
        <v>1165</v>
      </c>
      <c r="F1003" s="15"/>
      <c r="G1003" s="13">
        <v>1</v>
      </c>
      <c r="H1003" s="2" t="s">
        <v>5030</v>
      </c>
      <c r="I1003" s="2" t="str">
        <f>MID(H1003,2,1000)</f>
        <v>Santuario Santa Maria degli Angeli</v>
      </c>
    </row>
    <row r="1004" spans="1:9" ht="14.25" x14ac:dyDescent="0.2">
      <c r="A1004" s="13">
        <v>1003</v>
      </c>
      <c r="B1004" s="18" t="s">
        <v>2669</v>
      </c>
      <c r="C1004" s="15" t="s">
        <v>1129</v>
      </c>
      <c r="D1004" s="15" t="s">
        <v>5031</v>
      </c>
      <c r="E1004" s="15" t="s">
        <v>727</v>
      </c>
      <c r="F1004" s="15"/>
      <c r="G1004" s="13">
        <v>6</v>
      </c>
      <c r="H1004" s="2" t="s">
        <v>5031</v>
      </c>
      <c r="I1004" s="2" t="str">
        <f t="shared" si="16"/>
        <v>Grotta della Vetrina (grotta del Tesoro)</v>
      </c>
    </row>
    <row r="1005" spans="1:9" ht="14.25" x14ac:dyDescent="0.2">
      <c r="A1005" s="13">
        <v>1004</v>
      </c>
      <c r="B1005" s="18" t="s">
        <v>2670</v>
      </c>
      <c r="C1005" s="15" t="s">
        <v>2671</v>
      </c>
      <c r="D1005" s="15" t="s">
        <v>5032</v>
      </c>
      <c r="E1005" s="15" t="s">
        <v>1188</v>
      </c>
      <c r="F1005" s="15"/>
      <c r="G1005" s="13">
        <v>6</v>
      </c>
      <c r="H1005" s="2" t="s">
        <v>5032</v>
      </c>
      <c r="I1005" s="2" t="str">
        <f t="shared" si="16"/>
        <v xml:space="preserve">Inghiottitoio del Trullo </v>
      </c>
    </row>
    <row r="1006" spans="1:9" ht="14.25" x14ac:dyDescent="0.2">
      <c r="A1006" s="13">
        <v>1005</v>
      </c>
      <c r="B1006" s="18" t="s">
        <v>2672</v>
      </c>
      <c r="C1006" s="15" t="s">
        <v>1141</v>
      </c>
      <c r="D1006" s="15" t="s">
        <v>5033</v>
      </c>
      <c r="E1006" s="15" t="s">
        <v>1188</v>
      </c>
      <c r="F1006" s="15"/>
      <c r="G1006" s="13">
        <v>6</v>
      </c>
      <c r="H1006" s="2" t="s">
        <v>5033</v>
      </c>
      <c r="I1006" s="2" t="str">
        <f t="shared" si="16"/>
        <v>Grave Ricciardelli</v>
      </c>
    </row>
    <row r="1007" spans="1:9" ht="14.25" x14ac:dyDescent="0.2">
      <c r="A1007" s="13">
        <v>1006</v>
      </c>
      <c r="B1007" s="18" t="s">
        <v>1987</v>
      </c>
      <c r="C1007" s="15" t="s">
        <v>1124</v>
      </c>
      <c r="D1007" s="15" t="s">
        <v>5034</v>
      </c>
      <c r="E1007" s="15" t="s">
        <v>1885</v>
      </c>
      <c r="F1007" s="15"/>
      <c r="G1007" s="13">
        <v>6</v>
      </c>
      <c r="H1007" s="2" t="s">
        <v>5034</v>
      </c>
      <c r="I1007" s="2" t="str">
        <f t="shared" si="16"/>
        <v>Grotta Lama di Balice</v>
      </c>
    </row>
    <row r="1008" spans="1:9" ht="14.25" x14ac:dyDescent="0.2">
      <c r="A1008" s="13">
        <v>1007</v>
      </c>
      <c r="B1008" s="18" t="s">
        <v>2227</v>
      </c>
      <c r="C1008" s="15" t="s">
        <v>1124</v>
      </c>
      <c r="D1008" s="15" t="s">
        <v>4705</v>
      </c>
      <c r="E1008" s="15" t="s">
        <v>351</v>
      </c>
      <c r="F1008" s="15"/>
      <c r="G1008" s="13">
        <v>10</v>
      </c>
      <c r="H1008" s="2" t="s">
        <v>4705</v>
      </c>
      <c r="I1008" s="2" t="str">
        <f t="shared" si="16"/>
        <v>Grotta San Pellegrino</v>
      </c>
    </row>
    <row r="1009" spans="1:9" ht="14.25" x14ac:dyDescent="0.2">
      <c r="A1009" s="13">
        <v>1008</v>
      </c>
      <c r="B1009" s="18" t="s">
        <v>2227</v>
      </c>
      <c r="C1009" s="15" t="s">
        <v>1382</v>
      </c>
      <c r="D1009" s="15" t="s">
        <v>5035</v>
      </c>
      <c r="E1009" s="15" t="s">
        <v>351</v>
      </c>
      <c r="F1009" s="15"/>
      <c r="G1009" s="13">
        <v>10</v>
      </c>
      <c r="H1009" s="2" t="s">
        <v>5035</v>
      </c>
      <c r="I1009" s="2" t="str">
        <f t="shared" si="16"/>
        <v>Grotticella San Pellegrino</v>
      </c>
    </row>
    <row r="1010" spans="1:9" ht="14.25" x14ac:dyDescent="0.2">
      <c r="A1010" s="13">
        <v>1009</v>
      </c>
      <c r="B1010" s="18" t="s">
        <v>2673</v>
      </c>
      <c r="C1010" s="15" t="s">
        <v>1124</v>
      </c>
      <c r="D1010" s="15" t="s">
        <v>5036</v>
      </c>
      <c r="E1010" s="15" t="s">
        <v>1222</v>
      </c>
      <c r="F1010" s="15"/>
      <c r="G1010" s="13">
        <v>6</v>
      </c>
      <c r="H1010" s="2" t="s">
        <v>5036</v>
      </c>
      <c r="I1010" s="2" t="str">
        <f t="shared" si="16"/>
        <v xml:space="preserve">Grotta Nardulli </v>
      </c>
    </row>
    <row r="1011" spans="1:9" ht="14.25" x14ac:dyDescent="0.2">
      <c r="A1011" s="13">
        <v>1010</v>
      </c>
      <c r="B1011" s="18" t="s">
        <v>2076</v>
      </c>
      <c r="C1011" s="15" t="s">
        <v>1124</v>
      </c>
      <c r="D1011" s="15" t="s">
        <v>4601</v>
      </c>
      <c r="E1011" s="15" t="s">
        <v>1222</v>
      </c>
      <c r="F1011" s="15"/>
      <c r="G1011" s="13">
        <v>6</v>
      </c>
      <c r="H1011" s="2" t="s">
        <v>4601</v>
      </c>
      <c r="I1011" s="2" t="str">
        <f t="shared" si="16"/>
        <v>Grotta San Francesco</v>
      </c>
    </row>
    <row r="1012" spans="1:9" ht="14.25" x14ac:dyDescent="0.2">
      <c r="A1012" s="13">
        <v>1011</v>
      </c>
      <c r="B1012" s="18" t="s">
        <v>2674</v>
      </c>
      <c r="C1012" s="15" t="s">
        <v>1124</v>
      </c>
      <c r="D1012" s="15" t="s">
        <v>5037</v>
      </c>
      <c r="E1012" s="15" t="s">
        <v>1132</v>
      </c>
      <c r="F1012" s="15"/>
      <c r="G1012" s="13">
        <v>3</v>
      </c>
      <c r="H1012" s="2" t="s">
        <v>5037</v>
      </c>
      <c r="I1012" s="2" t="str">
        <f t="shared" si="16"/>
        <v>Grotta Scozia</v>
      </c>
    </row>
    <row r="1013" spans="1:9" ht="14.25" x14ac:dyDescent="0.2">
      <c r="A1013" s="13">
        <v>1012</v>
      </c>
      <c r="B1013" s="18" t="s">
        <v>2675</v>
      </c>
      <c r="C1013" s="15" t="s">
        <v>1358</v>
      </c>
      <c r="D1013" s="15" t="s">
        <v>5038</v>
      </c>
      <c r="E1013" s="15" t="s">
        <v>397</v>
      </c>
      <c r="F1013" s="15"/>
      <c r="G1013" s="13">
        <v>10</v>
      </c>
      <c r="H1013" s="2" t="s">
        <v>5038</v>
      </c>
      <c r="I1013" s="2" t="str">
        <f t="shared" si="16"/>
        <v xml:space="preserve">Grotta del  Lume </v>
      </c>
    </row>
    <row r="1014" spans="1:9" ht="14.25" x14ac:dyDescent="0.2">
      <c r="A1014" s="13">
        <v>1013</v>
      </c>
      <c r="B1014" s="18" t="s">
        <v>2676</v>
      </c>
      <c r="C1014" s="15" t="s">
        <v>1234</v>
      </c>
      <c r="D1014" s="15" t="s">
        <v>5039</v>
      </c>
      <c r="E1014" s="15" t="s">
        <v>777</v>
      </c>
      <c r="F1014" s="15"/>
      <c r="G1014" s="13">
        <v>6</v>
      </c>
      <c r="H1014" s="2" t="s">
        <v>5039</v>
      </c>
      <c r="I1014" s="2" t="str">
        <f t="shared" si="16"/>
        <v>Grotta del Ponte Romano (grotta della Lama)</v>
      </c>
    </row>
    <row r="1015" spans="1:9" ht="14.25" x14ac:dyDescent="0.2">
      <c r="A1015" s="13">
        <v>1014</v>
      </c>
      <c r="B1015" s="18" t="s">
        <v>2677</v>
      </c>
      <c r="C1015" s="15" t="s">
        <v>1268</v>
      </c>
      <c r="D1015" s="15" t="s">
        <v>5040</v>
      </c>
      <c r="E1015" s="15" t="s">
        <v>2678</v>
      </c>
      <c r="F1015" s="15"/>
      <c r="G1015" s="13">
        <v>6</v>
      </c>
      <c r="H1015" s="2" t="s">
        <v>5040</v>
      </c>
      <c r="I1015" s="2" t="str">
        <f t="shared" si="16"/>
        <v>Grotta la Pitrizza (grotta del Pertusillo)</v>
      </c>
    </row>
    <row r="1016" spans="1:9" ht="14.25" x14ac:dyDescent="0.2">
      <c r="A1016" s="13">
        <v>1015</v>
      </c>
      <c r="B1016" s="18" t="s">
        <v>2679</v>
      </c>
      <c r="C1016" s="15" t="s">
        <v>1141</v>
      </c>
      <c r="D1016" s="15" t="s">
        <v>5041</v>
      </c>
      <c r="E1016" s="15" t="s">
        <v>2678</v>
      </c>
      <c r="F1016" s="15"/>
      <c r="G1016" s="13">
        <v>6</v>
      </c>
      <c r="H1016" s="2" t="s">
        <v>5041</v>
      </c>
      <c r="I1016" s="2" t="str">
        <f t="shared" si="16"/>
        <v>Grave Fognatura</v>
      </c>
    </row>
    <row r="1017" spans="1:9" ht="14.25" x14ac:dyDescent="0.2">
      <c r="A1017" s="13">
        <v>1016</v>
      </c>
      <c r="B1017" s="18" t="s">
        <v>2680</v>
      </c>
      <c r="C1017" s="15" t="s">
        <v>2681</v>
      </c>
      <c r="D1017" s="15" t="s">
        <v>5042</v>
      </c>
      <c r="E1017" s="15" t="s">
        <v>2682</v>
      </c>
      <c r="F1017" s="15" t="s">
        <v>2683</v>
      </c>
      <c r="G1017" s="13">
        <v>9</v>
      </c>
      <c r="H1017" s="2" t="s">
        <v>5042</v>
      </c>
      <c r="I1017" s="2" t="str">
        <f t="shared" si="16"/>
        <v>Grotta sulla Via Appia</v>
      </c>
    </row>
    <row r="1018" spans="1:9" ht="14.25" x14ac:dyDescent="0.2">
      <c r="A1018" s="13">
        <v>1017</v>
      </c>
      <c r="B1018" s="18" t="s">
        <v>1218</v>
      </c>
      <c r="C1018" s="15" t="s">
        <v>1124</v>
      </c>
      <c r="D1018" s="15" t="s">
        <v>4605</v>
      </c>
      <c r="E1018" s="15" t="s">
        <v>1778</v>
      </c>
      <c r="F1018" s="15"/>
      <c r="G1018" s="13">
        <v>10</v>
      </c>
      <c r="H1018" s="2" t="s">
        <v>4605</v>
      </c>
      <c r="I1018" s="2" t="str">
        <f t="shared" si="16"/>
        <v>Grotta Sant’Angelo</v>
      </c>
    </row>
    <row r="1019" spans="1:9" ht="14.25" x14ac:dyDescent="0.2">
      <c r="A1019" s="13">
        <v>1018</v>
      </c>
      <c r="B1019" s="18" t="s">
        <v>2684</v>
      </c>
      <c r="C1019" s="15" t="s">
        <v>1124</v>
      </c>
      <c r="D1019" s="15" t="s">
        <v>5043</v>
      </c>
      <c r="E1019" s="15" t="s">
        <v>829</v>
      </c>
      <c r="F1019" s="15" t="s">
        <v>2685</v>
      </c>
      <c r="G1019" s="13">
        <v>19</v>
      </c>
      <c r="H1019" s="2" t="s">
        <v>5043</v>
      </c>
      <c r="I1019" s="2" t="str">
        <f t="shared" si="16"/>
        <v>Grotta Morelli</v>
      </c>
    </row>
    <row r="1020" spans="1:9" ht="14.25" x14ac:dyDescent="0.2">
      <c r="A1020" s="13">
        <v>1019</v>
      </c>
      <c r="B1020" s="18" t="s">
        <v>2686</v>
      </c>
      <c r="C1020" s="15" t="s">
        <v>1124</v>
      </c>
      <c r="D1020" s="15" t="s">
        <v>5044</v>
      </c>
      <c r="E1020" s="15" t="s">
        <v>829</v>
      </c>
      <c r="F1020" s="15" t="s">
        <v>2687</v>
      </c>
      <c r="G1020" s="13">
        <v>19</v>
      </c>
      <c r="H1020" s="2" t="s">
        <v>5044</v>
      </c>
      <c r="I1020" s="2" t="str">
        <f t="shared" si="16"/>
        <v>Grotta Morelli 2 (grotta del Gatto Selvatico) (grotta Marieddu)</v>
      </c>
    </row>
    <row r="1021" spans="1:9" ht="14.25" x14ac:dyDescent="0.2">
      <c r="A1021" s="13">
        <v>1020</v>
      </c>
      <c r="B1021" s="18" t="s">
        <v>2688</v>
      </c>
      <c r="C1021" s="15" t="s">
        <v>1124</v>
      </c>
      <c r="D1021" s="15" t="s">
        <v>5045</v>
      </c>
      <c r="E1021" s="15" t="s">
        <v>408</v>
      </c>
      <c r="F1021" s="15"/>
      <c r="G1021" s="13">
        <v>10</v>
      </c>
      <c r="H1021" s="2" t="s">
        <v>5045</v>
      </c>
      <c r="I1021" s="2" t="str">
        <f t="shared" si="16"/>
        <v>Grotta Masseria Iannuzzo 1</v>
      </c>
    </row>
    <row r="1022" spans="1:9" ht="14.25" x14ac:dyDescent="0.2">
      <c r="A1022" s="13">
        <v>1021</v>
      </c>
      <c r="B1022" s="18" t="s">
        <v>1586</v>
      </c>
      <c r="C1022" s="15" t="s">
        <v>1156</v>
      </c>
      <c r="D1022" s="15" t="s">
        <v>5046</v>
      </c>
      <c r="E1022" s="15" t="s">
        <v>1222</v>
      </c>
      <c r="F1022" s="15"/>
      <c r="G1022" s="13">
        <v>6</v>
      </c>
      <c r="H1022" s="2" t="s">
        <v>5046</v>
      </c>
      <c r="I1022" s="2" t="str">
        <f t="shared" si="16"/>
        <v>Inghiottitoio Santa Maria</v>
      </c>
    </row>
    <row r="1023" spans="1:9" ht="14.25" x14ac:dyDescent="0.2">
      <c r="A1023" s="13">
        <v>1022</v>
      </c>
      <c r="B1023" s="18" t="s">
        <v>2689</v>
      </c>
      <c r="C1023" s="15" t="s">
        <v>1117</v>
      </c>
      <c r="D1023" s="15" t="s">
        <v>5047</v>
      </c>
      <c r="E1023" s="15" t="s">
        <v>1222</v>
      </c>
      <c r="F1023" s="15"/>
      <c r="G1023" s="13">
        <v>4</v>
      </c>
      <c r="H1023" s="2" t="s">
        <v>5047</v>
      </c>
      <c r="I1023" s="2" t="str">
        <f t="shared" si="16"/>
        <v>Grotta di Santa Candida</v>
      </c>
    </row>
    <row r="1024" spans="1:9" ht="14.25" x14ac:dyDescent="0.2">
      <c r="A1024" s="20">
        <v>1023</v>
      </c>
      <c r="B1024" s="18" t="s">
        <v>2690</v>
      </c>
      <c r="C1024" s="15" t="s">
        <v>2310</v>
      </c>
      <c r="D1024" s="15" t="s">
        <v>5048</v>
      </c>
      <c r="E1024" s="15" t="s">
        <v>1222</v>
      </c>
      <c r="F1024" s="15"/>
      <c r="G1024" s="13">
        <v>6</v>
      </c>
      <c r="H1024" s="2" t="s">
        <v>5048</v>
      </c>
      <c r="I1024" s="2" t="str">
        <f t="shared" si="16"/>
        <v>Buco Milano</v>
      </c>
    </row>
    <row r="1025" spans="1:9" ht="14.25" x14ac:dyDescent="0.2">
      <c r="A1025" s="13">
        <v>1024</v>
      </c>
      <c r="B1025" s="18" t="s">
        <v>2691</v>
      </c>
      <c r="C1025" s="15" t="s">
        <v>1124</v>
      </c>
      <c r="D1025" s="15" t="s">
        <v>5049</v>
      </c>
      <c r="E1025" s="15" t="s">
        <v>294</v>
      </c>
      <c r="F1025" s="15" t="s">
        <v>2692</v>
      </c>
      <c r="G1025" s="13">
        <v>1</v>
      </c>
      <c r="H1025" s="2" t="s">
        <v>5049</v>
      </c>
      <c r="I1025" s="2" t="str">
        <f t="shared" si="16"/>
        <v>Grotta Altilia (sin.Grotta Archeoclub)</v>
      </c>
    </row>
    <row r="1026" spans="1:9" ht="14.25" x14ac:dyDescent="0.2">
      <c r="A1026" s="13">
        <v>1025</v>
      </c>
      <c r="B1026" s="18" t="s">
        <v>2693</v>
      </c>
      <c r="C1026" s="15"/>
      <c r="D1026" s="15" t="s">
        <v>2693</v>
      </c>
      <c r="E1026" s="15" t="s">
        <v>1222</v>
      </c>
      <c r="F1026" s="15"/>
      <c r="G1026" s="13">
        <v>6</v>
      </c>
      <c r="H1026" s="2" t="s">
        <v>5050</v>
      </c>
      <c r="I1026" s="2" t="str">
        <f>MID(H1026,2,1000)</f>
        <v>Valle Trimena</v>
      </c>
    </row>
    <row r="1027" spans="1:9" ht="14.25" x14ac:dyDescent="0.2">
      <c r="A1027" s="13">
        <v>1026</v>
      </c>
      <c r="B1027" s="18" t="s">
        <v>2694</v>
      </c>
      <c r="C1027" s="15" t="s">
        <v>1124</v>
      </c>
      <c r="D1027" s="15" t="s">
        <v>5051</v>
      </c>
      <c r="E1027" s="15" t="s">
        <v>1222</v>
      </c>
      <c r="F1027" s="15"/>
      <c r="G1027" s="13">
        <v>6</v>
      </c>
      <c r="H1027" s="2" t="s">
        <v>5051</v>
      </c>
      <c r="I1027" s="2" t="str">
        <f t="shared" si="16"/>
        <v>Grotta Paradiso 1</v>
      </c>
    </row>
    <row r="1028" spans="1:9" ht="14.25" x14ac:dyDescent="0.2">
      <c r="A1028" s="13">
        <v>1027</v>
      </c>
      <c r="B1028" s="18" t="s">
        <v>2695</v>
      </c>
      <c r="C1028" s="15" t="s">
        <v>1434</v>
      </c>
      <c r="D1028" s="15" t="s">
        <v>5052</v>
      </c>
      <c r="E1028" s="15" t="s">
        <v>1132</v>
      </c>
      <c r="F1028" s="15"/>
      <c r="G1028" s="13">
        <v>3</v>
      </c>
      <c r="H1028" s="2" t="s">
        <v>5052</v>
      </c>
      <c r="I1028" s="2" t="str">
        <f t="shared" si="16"/>
        <v xml:space="preserve">Inghiottitoio della Masseria Chirurgo </v>
      </c>
    </row>
    <row r="1029" spans="1:9" ht="14.25" x14ac:dyDescent="0.2">
      <c r="A1029" s="13">
        <v>1028</v>
      </c>
      <c r="B1029" s="18" t="s">
        <v>2696</v>
      </c>
      <c r="C1029" s="15" t="s">
        <v>1124</v>
      </c>
      <c r="D1029" s="15" t="s">
        <v>5053</v>
      </c>
      <c r="E1029" s="15" t="s">
        <v>1904</v>
      </c>
      <c r="F1029" s="15"/>
      <c r="G1029" s="13">
        <v>3</v>
      </c>
      <c r="H1029" s="2" t="s">
        <v>5053</v>
      </c>
      <c r="I1029" s="2" t="str">
        <f t="shared" si="16"/>
        <v>Grotta Talpullo</v>
      </c>
    </row>
    <row r="1030" spans="1:9" ht="14.25" x14ac:dyDescent="0.2">
      <c r="A1030" s="13">
        <v>1029</v>
      </c>
      <c r="B1030" s="18" t="s">
        <v>2697</v>
      </c>
      <c r="C1030" s="15" t="s">
        <v>1124</v>
      </c>
      <c r="D1030" s="15" t="s">
        <v>5054</v>
      </c>
      <c r="E1030" s="15" t="s">
        <v>623</v>
      </c>
      <c r="F1030" s="15"/>
      <c r="G1030" s="13">
        <v>4</v>
      </c>
      <c r="H1030" s="2" t="s">
        <v>5054</v>
      </c>
      <c r="I1030" s="2" t="str">
        <f t="shared" si="16"/>
        <v>Grotta Lanzo</v>
      </c>
    </row>
    <row r="1031" spans="1:9" ht="14.25" x14ac:dyDescent="0.2">
      <c r="A1031" s="13">
        <v>1030</v>
      </c>
      <c r="B1031" s="18" t="s">
        <v>2698</v>
      </c>
      <c r="C1031" s="15" t="s">
        <v>1799</v>
      </c>
      <c r="D1031" s="15" t="s">
        <v>5055</v>
      </c>
      <c r="E1031" s="15" t="s">
        <v>2699</v>
      </c>
      <c r="F1031" s="15"/>
      <c r="G1031" s="13">
        <v>6</v>
      </c>
      <c r="H1031" s="2" t="s">
        <v>5055</v>
      </c>
      <c r="I1031" s="2" t="str">
        <f t="shared" si="16"/>
        <v>Capovento Giacchetta</v>
      </c>
    </row>
    <row r="1032" spans="1:9" ht="14.25" x14ac:dyDescent="0.2">
      <c r="A1032" s="13">
        <v>1031</v>
      </c>
      <c r="B1032" s="18" t="s">
        <v>2700</v>
      </c>
      <c r="C1032" s="15" t="s">
        <v>1117</v>
      </c>
      <c r="D1032" s="15" t="s">
        <v>5056</v>
      </c>
      <c r="E1032" s="15" t="s">
        <v>409</v>
      </c>
      <c r="F1032" s="15" t="s">
        <v>2701</v>
      </c>
      <c r="G1032" s="13">
        <v>14</v>
      </c>
      <c r="H1032" s="2" t="s">
        <v>5056</v>
      </c>
      <c r="I1032" s="2" t="str">
        <f t="shared" si="16"/>
        <v xml:space="preserve">Grotta di Montalbano </v>
      </c>
    </row>
    <row r="1033" spans="1:9" ht="14.25" x14ac:dyDescent="0.2">
      <c r="A1033" s="13">
        <v>1032</v>
      </c>
      <c r="B1033" s="18" t="s">
        <v>2702</v>
      </c>
      <c r="C1033" s="15" t="s">
        <v>1124</v>
      </c>
      <c r="D1033" s="15" t="s">
        <v>5057</v>
      </c>
      <c r="E1033" s="15" t="s">
        <v>391</v>
      </c>
      <c r="F1033" s="15"/>
      <c r="G1033" s="13">
        <v>19</v>
      </c>
      <c r="H1033" s="2" t="s">
        <v>5057</v>
      </c>
      <c r="I1033" s="2" t="str">
        <f t="shared" si="16"/>
        <v>Grotta Russoli (Grotta di Crispiano)</v>
      </c>
    </row>
    <row r="1034" spans="1:9" ht="14.25" x14ac:dyDescent="0.2">
      <c r="A1034" s="13">
        <v>1033</v>
      </c>
      <c r="B1034" s="18" t="s">
        <v>2703</v>
      </c>
      <c r="C1034" s="15" t="s">
        <v>2704</v>
      </c>
      <c r="D1034" s="15" t="s">
        <v>5058</v>
      </c>
      <c r="E1034" s="15" t="s">
        <v>2699</v>
      </c>
      <c r="F1034" s="15"/>
      <c r="G1034" s="13">
        <v>3</v>
      </c>
      <c r="H1034" s="2" t="s">
        <v>5058</v>
      </c>
      <c r="I1034" s="2" t="str">
        <f t="shared" si="16"/>
        <v>Buco dell’ Omo</v>
      </c>
    </row>
    <row r="1035" spans="1:9" ht="14.25" x14ac:dyDescent="0.2">
      <c r="A1035" s="13">
        <v>1034</v>
      </c>
      <c r="B1035" s="18" t="s">
        <v>2705</v>
      </c>
      <c r="C1035" s="15" t="s">
        <v>2558</v>
      </c>
      <c r="D1035" s="15" t="s">
        <v>5059</v>
      </c>
      <c r="E1035" s="15" t="s">
        <v>623</v>
      </c>
      <c r="F1035" s="15"/>
      <c r="G1035" s="13">
        <v>4</v>
      </c>
      <c r="H1035" s="2" t="s">
        <v>5059</v>
      </c>
      <c r="I1035" s="2" t="str">
        <f t="shared" si="16"/>
        <v>Riparo Voccole</v>
      </c>
    </row>
    <row r="1036" spans="1:9" ht="14.25" x14ac:dyDescent="0.2">
      <c r="A1036" s="13">
        <v>1035</v>
      </c>
      <c r="B1036" s="18" t="s">
        <v>2706</v>
      </c>
      <c r="C1036" s="15" t="s">
        <v>1124</v>
      </c>
      <c r="D1036" s="15" t="s">
        <v>5060</v>
      </c>
      <c r="E1036" s="15" t="s">
        <v>623</v>
      </c>
      <c r="F1036" s="15"/>
      <c r="G1036" s="13">
        <v>4</v>
      </c>
      <c r="H1036" s="2" t="s">
        <v>5060</v>
      </c>
      <c r="I1036" s="2" t="str">
        <f t="shared" si="16"/>
        <v>Grotta Sant’Angelo (Franzullo)</v>
      </c>
    </row>
    <row r="1037" spans="1:9" ht="14.25" x14ac:dyDescent="0.2">
      <c r="A1037" s="13">
        <v>1036</v>
      </c>
      <c r="B1037" s="18" t="s">
        <v>2707</v>
      </c>
      <c r="C1037" s="15" t="s">
        <v>2558</v>
      </c>
      <c r="D1037" s="15" t="s">
        <v>5061</v>
      </c>
      <c r="E1037" s="15" t="s">
        <v>623</v>
      </c>
      <c r="F1037" s="15"/>
      <c r="G1037" s="13">
        <v>4</v>
      </c>
      <c r="H1037" s="2" t="s">
        <v>5061</v>
      </c>
      <c r="I1037" s="2" t="str">
        <f t="shared" si="16"/>
        <v>Riparo Tagliente (Il Cupone)</v>
      </c>
    </row>
    <row r="1038" spans="1:9" ht="14.25" x14ac:dyDescent="0.2">
      <c r="A1038" s="13">
        <v>1037</v>
      </c>
      <c r="B1038" s="18" t="s">
        <v>2708</v>
      </c>
      <c r="C1038" s="15" t="s">
        <v>1124</v>
      </c>
      <c r="D1038" s="15" t="s">
        <v>5062</v>
      </c>
      <c r="E1038" s="15" t="s">
        <v>623</v>
      </c>
      <c r="F1038" s="15"/>
      <c r="G1038" s="13">
        <v>4</v>
      </c>
      <c r="H1038" s="2" t="s">
        <v>5062</v>
      </c>
      <c r="I1038" s="2" t="str">
        <f t="shared" si="16"/>
        <v>Grotta Comiteo</v>
      </c>
    </row>
    <row r="1039" spans="1:9" ht="14.25" x14ac:dyDescent="0.2">
      <c r="A1039" s="13">
        <v>1038</v>
      </c>
      <c r="B1039" s="18" t="s">
        <v>2709</v>
      </c>
      <c r="C1039" s="15"/>
      <c r="D1039" s="15" t="s">
        <v>2709</v>
      </c>
      <c r="E1039" s="15" t="s">
        <v>391</v>
      </c>
      <c r="F1039" s="15"/>
      <c r="G1039" s="13">
        <v>19</v>
      </c>
      <c r="H1039" s="2" t="s">
        <v>5063</v>
      </c>
      <c r="I1039" s="2" t="str">
        <f>MID(H1039,2,1000)</f>
        <v>La Grotta</v>
      </c>
    </row>
    <row r="1040" spans="1:9" ht="14.25" x14ac:dyDescent="0.2">
      <c r="A1040" s="13">
        <v>1039</v>
      </c>
      <c r="B1040" s="18" t="s">
        <v>2710</v>
      </c>
      <c r="C1040" s="15" t="s">
        <v>1124</v>
      </c>
      <c r="D1040" s="15" t="s">
        <v>5064</v>
      </c>
      <c r="E1040" s="15" t="s">
        <v>623</v>
      </c>
      <c r="F1040" s="15"/>
      <c r="G1040" s="13">
        <v>4</v>
      </c>
      <c r="H1040" s="2" t="s">
        <v>5064</v>
      </c>
      <c r="I1040" s="2" t="str">
        <f t="shared" si="16"/>
        <v>Grotta Carbonico</v>
      </c>
    </row>
    <row r="1041" spans="1:9" ht="14.25" x14ac:dyDescent="0.2">
      <c r="A1041" s="13">
        <v>1040</v>
      </c>
      <c r="B1041" s="18" t="s">
        <v>1703</v>
      </c>
      <c r="C1041" s="15" t="s">
        <v>2711</v>
      </c>
      <c r="D1041" s="15" t="s">
        <v>5065</v>
      </c>
      <c r="E1041" s="15" t="s">
        <v>623</v>
      </c>
      <c r="F1041" s="15"/>
      <c r="G1041" s="13">
        <v>10</v>
      </c>
      <c r="H1041" s="2" t="s">
        <v>5065</v>
      </c>
      <c r="I1041" s="2" t="str">
        <f t="shared" si="16"/>
        <v>Pozzo della Cava</v>
      </c>
    </row>
    <row r="1042" spans="1:9" ht="14.25" x14ac:dyDescent="0.2">
      <c r="A1042" s="13">
        <v>1041</v>
      </c>
      <c r="B1042" s="18" t="s">
        <v>2712</v>
      </c>
      <c r="C1042" s="15" t="s">
        <v>2713</v>
      </c>
      <c r="D1042" s="15" t="s">
        <v>5066</v>
      </c>
      <c r="E1042" s="15" t="s">
        <v>623</v>
      </c>
      <c r="F1042" s="15"/>
      <c r="G1042" s="13">
        <v>10</v>
      </c>
      <c r="H1042" s="2" t="s">
        <v>5066</v>
      </c>
      <c r="I1042" s="2" t="str">
        <f t="shared" si="16"/>
        <v>Pozzo Monti di Martina</v>
      </c>
    </row>
    <row r="1043" spans="1:9" ht="14.25" x14ac:dyDescent="0.2">
      <c r="A1043" s="13">
        <v>1042</v>
      </c>
      <c r="B1043" s="18" t="s">
        <v>2714</v>
      </c>
      <c r="C1043" s="15" t="s">
        <v>1124</v>
      </c>
      <c r="D1043" s="15" t="s">
        <v>5067</v>
      </c>
      <c r="E1043" s="15" t="s">
        <v>623</v>
      </c>
      <c r="F1043" s="15"/>
      <c r="G1043" s="13">
        <v>10</v>
      </c>
      <c r="H1043" s="2" t="s">
        <v>5067</v>
      </c>
      <c r="I1043" s="2" t="str">
        <f t="shared" si="16"/>
        <v>Grotta Masseria Casino</v>
      </c>
    </row>
    <row r="1044" spans="1:9" ht="14.25" x14ac:dyDescent="0.2">
      <c r="A1044" s="13">
        <v>1043</v>
      </c>
      <c r="B1044" s="18" t="s">
        <v>2715</v>
      </c>
      <c r="C1044" s="15" t="s">
        <v>1124</v>
      </c>
      <c r="D1044" s="15" t="s">
        <v>5068</v>
      </c>
      <c r="E1044" s="15" t="s">
        <v>623</v>
      </c>
      <c r="F1044" s="15"/>
      <c r="G1044" s="13">
        <v>4</v>
      </c>
      <c r="H1044" s="2" t="s">
        <v>5068</v>
      </c>
      <c r="I1044" s="2" t="str">
        <f t="shared" si="16"/>
        <v>Grotta Cupina</v>
      </c>
    </row>
    <row r="1045" spans="1:9" ht="14.25" x14ac:dyDescent="0.2">
      <c r="A1045" s="13">
        <v>1044</v>
      </c>
      <c r="B1045" s="18" t="s">
        <v>2716</v>
      </c>
      <c r="C1045" s="15" t="s">
        <v>1156</v>
      </c>
      <c r="D1045" s="15" t="s">
        <v>5069</v>
      </c>
      <c r="E1045" s="15" t="s">
        <v>623</v>
      </c>
      <c r="F1045" s="15"/>
      <c r="G1045" s="13">
        <v>14</v>
      </c>
      <c r="H1045" s="2" t="s">
        <v>5069</v>
      </c>
      <c r="I1045" s="2" t="str">
        <f t="shared" si="16"/>
        <v>Inghiottitoio Rossini</v>
      </c>
    </row>
    <row r="1046" spans="1:9" ht="14.25" x14ac:dyDescent="0.2">
      <c r="A1046" s="13">
        <v>1045</v>
      </c>
      <c r="B1046" s="18" t="s">
        <v>2717</v>
      </c>
      <c r="C1046" s="15" t="s">
        <v>1124</v>
      </c>
      <c r="D1046" s="15" t="s">
        <v>5070</v>
      </c>
      <c r="E1046" s="15" t="s">
        <v>623</v>
      </c>
      <c r="F1046" s="15"/>
      <c r="G1046" s="13">
        <v>4</v>
      </c>
      <c r="H1046" s="2" t="s">
        <v>5070</v>
      </c>
      <c r="I1046" s="2" t="str">
        <f t="shared" si="16"/>
        <v>Grotta Masseria Mangiato</v>
      </c>
    </row>
    <row r="1047" spans="1:9" ht="14.25" x14ac:dyDescent="0.2">
      <c r="A1047" s="13">
        <v>1046</v>
      </c>
      <c r="B1047" s="18" t="s">
        <v>2718</v>
      </c>
      <c r="C1047" s="15" t="s">
        <v>1124</v>
      </c>
      <c r="D1047" s="15" t="s">
        <v>5071</v>
      </c>
      <c r="E1047" s="15" t="s">
        <v>623</v>
      </c>
      <c r="F1047" s="15"/>
      <c r="G1047" s="13">
        <v>14</v>
      </c>
      <c r="H1047" s="2" t="s">
        <v>5071</v>
      </c>
      <c r="I1047" s="2" t="str">
        <f t="shared" si="16"/>
        <v>Grotta Masseria Monte Ilario</v>
      </c>
    </row>
    <row r="1048" spans="1:9" ht="14.25" x14ac:dyDescent="0.2">
      <c r="A1048" s="13">
        <v>1047</v>
      </c>
      <c r="B1048" s="18" t="s">
        <v>2719</v>
      </c>
      <c r="C1048" s="15" t="s">
        <v>1117</v>
      </c>
      <c r="D1048" s="15" t="s">
        <v>5072</v>
      </c>
      <c r="E1048" s="15" t="s">
        <v>623</v>
      </c>
      <c r="F1048" s="15"/>
      <c r="G1048" s="13">
        <v>4</v>
      </c>
      <c r="H1048" s="2" t="s">
        <v>5072</v>
      </c>
      <c r="I1048" s="2" t="str">
        <f t="shared" si="16"/>
        <v>Grotta di Lamia Nuova</v>
      </c>
    </row>
    <row r="1049" spans="1:9" ht="14.25" x14ac:dyDescent="0.2">
      <c r="A1049" s="13">
        <v>1048</v>
      </c>
      <c r="B1049" s="18" t="s">
        <v>2720</v>
      </c>
      <c r="C1049" s="15" t="s">
        <v>1124</v>
      </c>
      <c r="D1049" s="15" t="s">
        <v>5073</v>
      </c>
      <c r="E1049" s="15" t="s">
        <v>623</v>
      </c>
      <c r="F1049" s="15"/>
      <c r="G1049" s="13">
        <v>10</v>
      </c>
      <c r="H1049" s="2" t="s">
        <v>5073</v>
      </c>
      <c r="I1049" s="2" t="str">
        <f t="shared" ref="I1049:I1112" si="17">H1049</f>
        <v>Grotta Masseria Orimini</v>
      </c>
    </row>
    <row r="1050" spans="1:9" ht="14.25" x14ac:dyDescent="0.2">
      <c r="A1050" s="13">
        <v>1049</v>
      </c>
      <c r="B1050" s="18" t="s">
        <v>2721</v>
      </c>
      <c r="C1050" s="15" t="s">
        <v>2265</v>
      </c>
      <c r="D1050" s="15" t="s">
        <v>5074</v>
      </c>
      <c r="E1050" s="15" t="s">
        <v>623</v>
      </c>
      <c r="F1050" s="15"/>
      <c r="G1050" s="13">
        <v>10</v>
      </c>
      <c r="H1050" s="2" t="s">
        <v>5074</v>
      </c>
      <c r="I1050" s="2" t="str">
        <f t="shared" si="17"/>
        <v>Pozzo di Casalluddo</v>
      </c>
    </row>
    <row r="1051" spans="1:9" ht="14.25" x14ac:dyDescent="0.2">
      <c r="A1051" s="13">
        <v>1050</v>
      </c>
      <c r="B1051" s="18" t="s">
        <v>2722</v>
      </c>
      <c r="C1051" s="15" t="s">
        <v>1124</v>
      </c>
      <c r="D1051" s="15" t="s">
        <v>5075</v>
      </c>
      <c r="E1051" s="15" t="s">
        <v>831</v>
      </c>
      <c r="F1051" s="15"/>
      <c r="G1051" s="13">
        <v>19</v>
      </c>
      <c r="H1051" s="2" t="s">
        <v>5075</v>
      </c>
      <c r="I1051" s="2" t="str">
        <f t="shared" si="17"/>
        <v>Grotta Masseria le Croci 1</v>
      </c>
    </row>
    <row r="1052" spans="1:9" ht="14.25" x14ac:dyDescent="0.2">
      <c r="A1052" s="13">
        <v>1051</v>
      </c>
      <c r="B1052" s="18" t="s">
        <v>2723</v>
      </c>
      <c r="C1052" s="15" t="s">
        <v>1124</v>
      </c>
      <c r="D1052" s="15" t="s">
        <v>5076</v>
      </c>
      <c r="E1052" s="15" t="s">
        <v>831</v>
      </c>
      <c r="F1052" s="15"/>
      <c r="G1052" s="13">
        <v>19</v>
      </c>
      <c r="H1052" s="2" t="s">
        <v>5076</v>
      </c>
      <c r="I1052" s="2" t="str">
        <f t="shared" si="17"/>
        <v>Grotta Masseria le Croci 2</v>
      </c>
    </row>
    <row r="1053" spans="1:9" ht="14.25" x14ac:dyDescent="0.2">
      <c r="A1053" s="13">
        <v>1052</v>
      </c>
      <c r="B1053" s="18" t="s">
        <v>2724</v>
      </c>
      <c r="C1053" s="15" t="s">
        <v>2452</v>
      </c>
      <c r="D1053" s="15" t="s">
        <v>5077</v>
      </c>
      <c r="E1053" s="15" t="s">
        <v>623</v>
      </c>
      <c r="F1053" s="15"/>
      <c r="G1053" s="13">
        <v>4</v>
      </c>
      <c r="H1053" s="2" t="s">
        <v>5077</v>
      </c>
      <c r="I1053" s="2" t="str">
        <f t="shared" si="17"/>
        <v>Riparo del Vuolo 1</v>
      </c>
    </row>
    <row r="1054" spans="1:9" ht="14.25" x14ac:dyDescent="0.2">
      <c r="A1054" s="13">
        <v>1053</v>
      </c>
      <c r="B1054" s="18" t="s">
        <v>2725</v>
      </c>
      <c r="C1054" s="15" t="s">
        <v>1256</v>
      </c>
      <c r="D1054" s="15" t="s">
        <v>5078</v>
      </c>
      <c r="E1054" s="15" t="s">
        <v>623</v>
      </c>
      <c r="F1054" s="15"/>
      <c r="G1054" s="13">
        <v>4</v>
      </c>
      <c r="H1054" s="2" t="s">
        <v>5078</v>
      </c>
      <c r="I1054" s="2" t="str">
        <f t="shared" si="17"/>
        <v xml:space="preserve">Grotta delle Ossa </v>
      </c>
    </row>
    <row r="1055" spans="1:9" ht="14.25" x14ac:dyDescent="0.2">
      <c r="A1055" s="13">
        <v>1054</v>
      </c>
      <c r="B1055" s="18" t="s">
        <v>2726</v>
      </c>
      <c r="C1055" s="15" t="s">
        <v>1124</v>
      </c>
      <c r="D1055" s="15" t="s">
        <v>5079</v>
      </c>
      <c r="E1055" s="15" t="s">
        <v>590</v>
      </c>
      <c r="F1055" s="15"/>
      <c r="G1055" s="13">
        <v>10</v>
      </c>
      <c r="H1055" s="2" t="s">
        <v>5079</v>
      </c>
      <c r="I1055" s="2" t="str">
        <f t="shared" si="17"/>
        <v>Grotta Crispieri</v>
      </c>
    </row>
    <row r="1056" spans="1:9" ht="14.25" x14ac:dyDescent="0.2">
      <c r="A1056" s="13">
        <v>1055</v>
      </c>
      <c r="B1056" s="18" t="s">
        <v>2727</v>
      </c>
      <c r="C1056" s="15" t="s">
        <v>1124</v>
      </c>
      <c r="D1056" s="15" t="s">
        <v>5080</v>
      </c>
      <c r="E1056" s="15" t="s">
        <v>590</v>
      </c>
      <c r="F1056" s="15"/>
      <c r="G1056" s="13">
        <v>13</v>
      </c>
      <c r="H1056" s="2" t="s">
        <v>5080</v>
      </c>
      <c r="I1056" s="2" t="str">
        <f t="shared" si="17"/>
        <v>Grotta Acito</v>
      </c>
    </row>
    <row r="1057" spans="1:9" ht="14.25" x14ac:dyDescent="0.2">
      <c r="A1057" s="13">
        <v>1056</v>
      </c>
      <c r="B1057" s="18" t="s">
        <v>2728</v>
      </c>
      <c r="C1057" s="15" t="s">
        <v>1124</v>
      </c>
      <c r="D1057" s="15" t="s">
        <v>5081</v>
      </c>
      <c r="E1057" s="15" t="s">
        <v>2729</v>
      </c>
      <c r="F1057" s="15"/>
      <c r="G1057" s="13">
        <v>6</v>
      </c>
      <c r="H1057" s="2" t="s">
        <v>5081</v>
      </c>
      <c r="I1057" s="2" t="str">
        <f t="shared" si="17"/>
        <v>Grotta Parchitello</v>
      </c>
    </row>
    <row r="1058" spans="1:9" ht="14.25" x14ac:dyDescent="0.2">
      <c r="A1058" s="13">
        <v>1057</v>
      </c>
      <c r="B1058" s="18" t="s">
        <v>2730</v>
      </c>
      <c r="C1058" s="15" t="s">
        <v>1124</v>
      </c>
      <c r="D1058" s="15" t="s">
        <v>5082</v>
      </c>
      <c r="E1058" s="15" t="s">
        <v>73</v>
      </c>
      <c r="F1058" s="15"/>
      <c r="G1058" s="13">
        <v>14</v>
      </c>
      <c r="H1058" s="2" t="s">
        <v>5082</v>
      </c>
      <c r="I1058" s="2" t="str">
        <f t="shared" si="17"/>
        <v>Grotta Fusella 1</v>
      </c>
    </row>
    <row r="1059" spans="1:9" ht="14.25" x14ac:dyDescent="0.2">
      <c r="A1059" s="13">
        <v>1058</v>
      </c>
      <c r="B1059" s="18" t="s">
        <v>2731</v>
      </c>
      <c r="C1059" s="15" t="s">
        <v>1124</v>
      </c>
      <c r="D1059" s="15" t="s">
        <v>5083</v>
      </c>
      <c r="E1059" s="15" t="s">
        <v>73</v>
      </c>
      <c r="F1059" s="15"/>
      <c r="G1059" s="13">
        <v>14</v>
      </c>
      <c r="H1059" s="2" t="s">
        <v>5083</v>
      </c>
      <c r="I1059" s="2" t="str">
        <f t="shared" si="17"/>
        <v>Grotta Fusella 2</v>
      </c>
    </row>
    <row r="1060" spans="1:9" ht="14.25" x14ac:dyDescent="0.2">
      <c r="A1060" s="13">
        <v>1059</v>
      </c>
      <c r="B1060" s="18" t="s">
        <v>2732</v>
      </c>
      <c r="C1060" s="15" t="s">
        <v>1124</v>
      </c>
      <c r="D1060" s="15" t="s">
        <v>5084</v>
      </c>
      <c r="E1060" s="15" t="s">
        <v>73</v>
      </c>
      <c r="F1060" s="15"/>
      <c r="G1060" s="13">
        <v>14</v>
      </c>
      <c r="H1060" s="2" t="s">
        <v>5084</v>
      </c>
      <c r="I1060" s="2" t="str">
        <f t="shared" si="17"/>
        <v>Grotta Fusella 3</v>
      </c>
    </row>
    <row r="1061" spans="1:9" ht="14.25" x14ac:dyDescent="0.2">
      <c r="A1061" s="13">
        <v>1060</v>
      </c>
      <c r="B1061" s="18" t="s">
        <v>2733</v>
      </c>
      <c r="C1061" s="15" t="s">
        <v>2516</v>
      </c>
      <c r="D1061" s="15" t="s">
        <v>5085</v>
      </c>
      <c r="E1061" s="15" t="s">
        <v>73</v>
      </c>
      <c r="F1061" s="15"/>
      <c r="G1061" s="13">
        <v>14</v>
      </c>
      <c r="H1061" s="2" t="s">
        <v>5085</v>
      </c>
      <c r="I1061" s="2" t="str">
        <f t="shared" si="17"/>
        <v xml:space="preserve">Grotta degli Archi </v>
      </c>
    </row>
    <row r="1062" spans="1:9" ht="14.25" x14ac:dyDescent="0.2">
      <c r="A1062" s="13">
        <v>1061</v>
      </c>
      <c r="B1062" s="18" t="s">
        <v>2734</v>
      </c>
      <c r="C1062" s="15" t="s">
        <v>2735</v>
      </c>
      <c r="D1062" s="15" t="s">
        <v>5086</v>
      </c>
      <c r="E1062" s="15" t="s">
        <v>73</v>
      </c>
      <c r="F1062" s="15"/>
      <c r="G1062" s="13">
        <v>14</v>
      </c>
      <c r="H1062" s="2" t="s">
        <v>5086</v>
      </c>
      <c r="I1062" s="2" t="str">
        <f t="shared" si="17"/>
        <v>Cpmplesso in loc. Madonna Grottole</v>
      </c>
    </row>
    <row r="1063" spans="1:9" ht="14.25" x14ac:dyDescent="0.2">
      <c r="A1063" s="13">
        <v>1062</v>
      </c>
      <c r="B1063" s="18" t="s">
        <v>2736</v>
      </c>
      <c r="C1063" s="15" t="s">
        <v>2737</v>
      </c>
      <c r="D1063" s="15" t="s">
        <v>5087</v>
      </c>
      <c r="E1063" s="15" t="s">
        <v>73</v>
      </c>
      <c r="F1063" s="15"/>
      <c r="G1063" s="13">
        <v>4</v>
      </c>
      <c r="H1063" s="2" t="s">
        <v>5087</v>
      </c>
      <c r="I1063" s="2" t="str">
        <f t="shared" si="17"/>
        <v>Grotta sotto l’ Abbazia di San Vito</v>
      </c>
    </row>
    <row r="1064" spans="1:9" ht="14.25" x14ac:dyDescent="0.2">
      <c r="A1064" s="13">
        <v>1063</v>
      </c>
      <c r="B1064" s="18" t="s">
        <v>2738</v>
      </c>
      <c r="C1064" s="15" t="s">
        <v>1124</v>
      </c>
      <c r="D1064" s="15" t="s">
        <v>5088</v>
      </c>
      <c r="E1064" s="15" t="s">
        <v>73</v>
      </c>
      <c r="F1064" s="15"/>
      <c r="G1064" s="13">
        <v>22</v>
      </c>
      <c r="H1064" s="2" t="s">
        <v>5088</v>
      </c>
      <c r="I1064" s="2" t="str">
        <f t="shared" si="17"/>
        <v>Grotta Piana</v>
      </c>
    </row>
    <row r="1065" spans="1:9" ht="14.25" x14ac:dyDescent="0.2">
      <c r="A1065" s="13">
        <v>1064</v>
      </c>
      <c r="B1065" s="18" t="s">
        <v>2739</v>
      </c>
      <c r="C1065" s="15" t="s">
        <v>2740</v>
      </c>
      <c r="D1065" s="15" t="s">
        <v>5089</v>
      </c>
      <c r="E1065" s="15" t="s">
        <v>73</v>
      </c>
      <c r="F1065" s="15"/>
      <c r="G1065" s="13">
        <v>22</v>
      </c>
      <c r="H1065" s="2" t="s">
        <v>5089</v>
      </c>
      <c r="I1065" s="2" t="str">
        <f t="shared" si="17"/>
        <v>Grotta sotto Bastione di Santo Stefano</v>
      </c>
    </row>
    <row r="1066" spans="1:9" ht="14.25" x14ac:dyDescent="0.2">
      <c r="A1066" s="13">
        <v>1065</v>
      </c>
      <c r="B1066" s="18" t="s">
        <v>2741</v>
      </c>
      <c r="C1066" s="15" t="s">
        <v>1124</v>
      </c>
      <c r="D1066" s="15" t="s">
        <v>5090</v>
      </c>
      <c r="E1066" s="15" t="s">
        <v>73</v>
      </c>
      <c r="F1066" s="15"/>
      <c r="G1066" s="13">
        <v>22</v>
      </c>
      <c r="H1066" s="2" t="s">
        <v>5090</v>
      </c>
      <c r="I1066" s="2" t="str">
        <f t="shared" si="17"/>
        <v>Grotta Pietropaolo</v>
      </c>
    </row>
    <row r="1067" spans="1:9" ht="14.25" x14ac:dyDescent="0.2">
      <c r="A1067" s="13">
        <v>1066</v>
      </c>
      <c r="B1067" s="18" t="s">
        <v>2742</v>
      </c>
      <c r="C1067" s="15" t="s">
        <v>2740</v>
      </c>
      <c r="D1067" s="15" t="s">
        <v>5091</v>
      </c>
      <c r="E1067" s="15" t="s">
        <v>73</v>
      </c>
      <c r="F1067" s="15"/>
      <c r="G1067" s="13">
        <v>22</v>
      </c>
      <c r="H1067" s="2" t="s">
        <v>5091</v>
      </c>
      <c r="I1067" s="2" t="str">
        <f t="shared" si="17"/>
        <v>Grotta sotto Favale</v>
      </c>
    </row>
    <row r="1068" spans="1:9" ht="14.25" x14ac:dyDescent="0.2">
      <c r="A1068" s="13">
        <v>1067</v>
      </c>
      <c r="B1068" s="18" t="s">
        <v>1272</v>
      </c>
      <c r="C1068" s="15" t="s">
        <v>2743</v>
      </c>
      <c r="D1068" s="15" t="s">
        <v>5092</v>
      </c>
      <c r="E1068" s="15" t="s">
        <v>73</v>
      </c>
      <c r="F1068" s="15"/>
      <c r="G1068" s="13">
        <v>22</v>
      </c>
      <c r="H1068" s="2" t="s">
        <v>5092</v>
      </c>
      <c r="I1068" s="2" t="str">
        <f t="shared" si="17"/>
        <v>Grottone a Cala Paura</v>
      </c>
    </row>
    <row r="1069" spans="1:9" ht="14.25" x14ac:dyDescent="0.2">
      <c r="A1069" s="13">
        <v>1068</v>
      </c>
      <c r="B1069" s="18" t="s">
        <v>2744</v>
      </c>
      <c r="C1069" s="15" t="s">
        <v>1264</v>
      </c>
      <c r="D1069" s="15" t="s">
        <v>5093</v>
      </c>
      <c r="E1069" s="15" t="s">
        <v>1132</v>
      </c>
      <c r="F1069" s="15"/>
      <c r="G1069" s="13">
        <v>3</v>
      </c>
      <c r="H1069" s="2" t="s">
        <v>5093</v>
      </c>
      <c r="I1069" s="2" t="str">
        <f t="shared" si="17"/>
        <v>Grotta dell’ Inchianata</v>
      </c>
    </row>
    <row r="1070" spans="1:9" ht="14.25" x14ac:dyDescent="0.2">
      <c r="A1070" s="13">
        <v>1069</v>
      </c>
      <c r="B1070" s="18" t="s">
        <v>2745</v>
      </c>
      <c r="C1070" s="15" t="s">
        <v>1124</v>
      </c>
      <c r="D1070" s="15" t="s">
        <v>5094</v>
      </c>
      <c r="E1070" s="15" t="s">
        <v>1808</v>
      </c>
      <c r="F1070" s="15"/>
      <c r="G1070" s="13">
        <v>7</v>
      </c>
      <c r="H1070" s="2" t="s">
        <v>5094</v>
      </c>
      <c r="I1070" s="2" t="str">
        <f t="shared" si="17"/>
        <v>Grotta Serafino</v>
      </c>
    </row>
    <row r="1071" spans="1:9" ht="14.25" x14ac:dyDescent="0.2">
      <c r="A1071" s="13">
        <v>1070</v>
      </c>
      <c r="B1071" s="18" t="s">
        <v>2507</v>
      </c>
      <c r="C1071" s="15" t="s">
        <v>1234</v>
      </c>
      <c r="D1071" s="15" t="s">
        <v>5020</v>
      </c>
      <c r="E1071" s="15" t="s">
        <v>36</v>
      </c>
      <c r="F1071" s="15"/>
      <c r="G1071" s="13">
        <v>9</v>
      </c>
      <c r="H1071" s="2" t="s">
        <v>5020</v>
      </c>
      <c r="I1071" s="2" t="str">
        <f t="shared" si="17"/>
        <v>Grotta del Crocifisso</v>
      </c>
    </row>
    <row r="1072" spans="1:9" ht="14.25" x14ac:dyDescent="0.2">
      <c r="A1072" s="13">
        <v>1071</v>
      </c>
      <c r="B1072" s="18" t="s">
        <v>2746</v>
      </c>
      <c r="C1072" s="15" t="s">
        <v>1268</v>
      </c>
      <c r="D1072" s="15" t="s">
        <v>5095</v>
      </c>
      <c r="E1072" s="15" t="s">
        <v>36</v>
      </c>
      <c r="F1072" s="15"/>
      <c r="G1072" s="13">
        <v>9</v>
      </c>
      <c r="H1072" s="2" t="s">
        <v>5095</v>
      </c>
      <c r="I1072" s="2" t="str">
        <f t="shared" si="17"/>
        <v>Grotta la Mantia</v>
      </c>
    </row>
    <row r="1073" spans="1:9" ht="14.25" x14ac:dyDescent="0.2">
      <c r="A1073" s="13">
        <v>1072</v>
      </c>
      <c r="B1073" s="18" t="s">
        <v>2747</v>
      </c>
      <c r="C1073" s="15" t="s">
        <v>1375</v>
      </c>
      <c r="D1073" s="15" t="s">
        <v>5096</v>
      </c>
      <c r="E1073" s="15" t="s">
        <v>34</v>
      </c>
      <c r="F1073" s="15"/>
      <c r="G1073" s="13">
        <v>6</v>
      </c>
      <c r="H1073" s="2" t="s">
        <v>5096</v>
      </c>
      <c r="I1073" s="2" t="str">
        <f t="shared" si="17"/>
        <v>Grotta dello Strapiombo</v>
      </c>
    </row>
    <row r="1074" spans="1:9" ht="14.25" x14ac:dyDescent="0.2">
      <c r="A1074" s="13">
        <v>1073</v>
      </c>
      <c r="B1074" s="18" t="s">
        <v>2748</v>
      </c>
      <c r="C1074" s="15" t="s">
        <v>1124</v>
      </c>
      <c r="D1074" s="15" t="s">
        <v>5097</v>
      </c>
      <c r="E1074" s="15" t="s">
        <v>34</v>
      </c>
      <c r="F1074" s="15"/>
      <c r="G1074" s="13">
        <v>6</v>
      </c>
      <c r="H1074" s="2" t="s">
        <v>5097</v>
      </c>
      <c r="I1074" s="2" t="str">
        <f t="shared" si="17"/>
        <v>Grotta Macina</v>
      </c>
    </row>
    <row r="1075" spans="1:9" ht="14.25" x14ac:dyDescent="0.2">
      <c r="A1075" s="13">
        <v>1074</v>
      </c>
      <c r="B1075" s="18" t="s">
        <v>2749</v>
      </c>
      <c r="C1075" s="15" t="s">
        <v>1252</v>
      </c>
      <c r="D1075" s="15" t="s">
        <v>5098</v>
      </c>
      <c r="E1075" s="15" t="s">
        <v>34</v>
      </c>
      <c r="F1075" s="15"/>
      <c r="G1075" s="13">
        <v>6</v>
      </c>
      <c r="H1075" s="2" t="s">
        <v>5098</v>
      </c>
      <c r="I1075" s="2" t="str">
        <f t="shared" si="17"/>
        <v>Caverna dei Solchi</v>
      </c>
    </row>
    <row r="1076" spans="1:9" ht="14.25" x14ac:dyDescent="0.2">
      <c r="A1076" s="13">
        <v>1075</v>
      </c>
      <c r="B1076" s="18" t="s">
        <v>2750</v>
      </c>
      <c r="C1076" s="15" t="s">
        <v>1124</v>
      </c>
      <c r="D1076" s="15" t="s">
        <v>5099</v>
      </c>
      <c r="E1076" s="15" t="s">
        <v>81</v>
      </c>
      <c r="F1076" s="15"/>
      <c r="G1076" s="13">
        <v>12</v>
      </c>
      <c r="H1076" s="2" t="s">
        <v>5099</v>
      </c>
      <c r="I1076" s="2" t="str">
        <f t="shared" si="17"/>
        <v>Grotta San Marco 1</v>
      </c>
    </row>
    <row r="1077" spans="1:9" ht="14.25" x14ac:dyDescent="0.2">
      <c r="A1077" s="13">
        <v>1076</v>
      </c>
      <c r="B1077" s="18" t="s">
        <v>2751</v>
      </c>
      <c r="C1077" s="15" t="s">
        <v>1124</v>
      </c>
      <c r="D1077" s="15" t="s">
        <v>5100</v>
      </c>
      <c r="E1077" s="15" t="s">
        <v>81</v>
      </c>
      <c r="F1077" s="15"/>
      <c r="G1077" s="13">
        <v>12</v>
      </c>
      <c r="H1077" s="2" t="s">
        <v>5100</v>
      </c>
      <c r="I1077" s="2" t="str">
        <f t="shared" si="17"/>
        <v>Grotta San Marco 2</v>
      </c>
    </row>
    <row r="1078" spans="1:9" ht="14.25" x14ac:dyDescent="0.2">
      <c r="A1078" s="13">
        <v>1077</v>
      </c>
      <c r="B1078" s="18" t="s">
        <v>2752</v>
      </c>
      <c r="C1078" s="15" t="s">
        <v>1124</v>
      </c>
      <c r="D1078" s="15" t="s">
        <v>5101</v>
      </c>
      <c r="E1078" s="15" t="s">
        <v>81</v>
      </c>
      <c r="F1078" s="15"/>
      <c r="G1078" s="13">
        <v>12</v>
      </c>
      <c r="H1078" s="2" t="s">
        <v>5101</v>
      </c>
      <c r="I1078" s="2" t="str">
        <f t="shared" si="17"/>
        <v>Grotta San Marco 3</v>
      </c>
    </row>
    <row r="1079" spans="1:9" ht="14.25" x14ac:dyDescent="0.2">
      <c r="A1079" s="13">
        <v>1078</v>
      </c>
      <c r="B1079" s="18" t="s">
        <v>2753</v>
      </c>
      <c r="C1079" s="15" t="s">
        <v>1124</v>
      </c>
      <c r="D1079" s="15" t="s">
        <v>5102</v>
      </c>
      <c r="E1079" s="15" t="s">
        <v>81</v>
      </c>
      <c r="F1079" s="15"/>
      <c r="G1079" s="13">
        <v>12</v>
      </c>
      <c r="H1079" s="2" t="s">
        <v>5102</v>
      </c>
      <c r="I1079" s="2" t="str">
        <f t="shared" si="17"/>
        <v>Grotta San Marco 4 (del Fico Selvatico)</v>
      </c>
    </row>
    <row r="1080" spans="1:9" ht="14.25" x14ac:dyDescent="0.2">
      <c r="A1080" s="13">
        <v>1079</v>
      </c>
      <c r="B1080" s="18" t="s">
        <v>2754</v>
      </c>
      <c r="C1080" s="15" t="s">
        <v>1124</v>
      </c>
      <c r="D1080" s="15" t="s">
        <v>5103</v>
      </c>
      <c r="E1080" s="15" t="s">
        <v>81</v>
      </c>
      <c r="F1080" s="15"/>
      <c r="G1080" s="13">
        <v>12</v>
      </c>
      <c r="H1080" s="2" t="s">
        <v>5103</v>
      </c>
      <c r="I1080" s="2" t="str">
        <f t="shared" si="17"/>
        <v>Grotta San Marco 5</v>
      </c>
    </row>
    <row r="1081" spans="1:9" ht="14.25" x14ac:dyDescent="0.2">
      <c r="A1081" s="13">
        <v>1080</v>
      </c>
      <c r="B1081" s="18" t="s">
        <v>2755</v>
      </c>
      <c r="C1081" s="15" t="s">
        <v>1124</v>
      </c>
      <c r="D1081" s="15" t="s">
        <v>5104</v>
      </c>
      <c r="E1081" s="15" t="s">
        <v>81</v>
      </c>
      <c r="F1081" s="15"/>
      <c r="G1081" s="13">
        <v>12</v>
      </c>
      <c r="H1081" s="2" t="s">
        <v>5104</v>
      </c>
      <c r="I1081" s="2" t="str">
        <f t="shared" si="17"/>
        <v>Grotta San Marco 6 (grotticella sotto la Strada)</v>
      </c>
    </row>
    <row r="1082" spans="1:9" ht="14.25" x14ac:dyDescent="0.2">
      <c r="A1082" s="13">
        <v>1081</v>
      </c>
      <c r="B1082" s="18" t="s">
        <v>2756</v>
      </c>
      <c r="C1082" s="15" t="s">
        <v>2713</v>
      </c>
      <c r="D1082" s="15" t="s">
        <v>5105</v>
      </c>
      <c r="E1082" s="15" t="s">
        <v>623</v>
      </c>
      <c r="F1082" s="15"/>
      <c r="G1082" s="13">
        <v>4</v>
      </c>
      <c r="H1082" s="2" t="s">
        <v>5105</v>
      </c>
      <c r="I1082" s="2" t="str">
        <f t="shared" si="17"/>
        <v>Pozzo Vozzello Vecchio</v>
      </c>
    </row>
    <row r="1083" spans="1:9" ht="14.25" x14ac:dyDescent="0.2">
      <c r="A1083" s="13">
        <v>1082</v>
      </c>
      <c r="B1083" s="18" t="s">
        <v>2757</v>
      </c>
      <c r="C1083" s="15" t="s">
        <v>1124</v>
      </c>
      <c r="D1083" s="15" t="s">
        <v>5106</v>
      </c>
      <c r="E1083" s="15" t="s">
        <v>623</v>
      </c>
      <c r="F1083" s="15"/>
      <c r="G1083" s="13">
        <v>4</v>
      </c>
      <c r="H1083" s="2" t="s">
        <v>5106</v>
      </c>
      <c r="I1083" s="2" t="str">
        <f t="shared" si="17"/>
        <v>Grotta Monte del Forno 1</v>
      </c>
    </row>
    <row r="1084" spans="1:9" ht="14.25" x14ac:dyDescent="0.2">
      <c r="A1084" s="13">
        <v>1083</v>
      </c>
      <c r="B1084" s="18" t="s">
        <v>2758</v>
      </c>
      <c r="C1084" s="15" t="s">
        <v>1124</v>
      </c>
      <c r="D1084" s="15" t="s">
        <v>5107</v>
      </c>
      <c r="E1084" s="15" t="s">
        <v>623</v>
      </c>
      <c r="F1084" s="15"/>
      <c r="G1084" s="13">
        <v>4</v>
      </c>
      <c r="H1084" s="2" t="s">
        <v>5107</v>
      </c>
      <c r="I1084" s="2" t="str">
        <f t="shared" si="17"/>
        <v>Grotta Monte del Forno 2</v>
      </c>
    </row>
    <row r="1085" spans="1:9" ht="14.25" x14ac:dyDescent="0.2">
      <c r="A1085" s="13">
        <v>1084</v>
      </c>
      <c r="B1085" s="18" t="s">
        <v>2759</v>
      </c>
      <c r="C1085" s="15" t="s">
        <v>1124</v>
      </c>
      <c r="D1085" s="15" t="s">
        <v>5108</v>
      </c>
      <c r="E1085" s="15" t="s">
        <v>623</v>
      </c>
      <c r="F1085" s="15"/>
      <c r="G1085" s="13">
        <v>4</v>
      </c>
      <c r="H1085" s="2" t="s">
        <v>5108</v>
      </c>
      <c r="I1085" s="2" t="str">
        <f t="shared" si="17"/>
        <v>Grotta Monte del Forno 3</v>
      </c>
    </row>
    <row r="1086" spans="1:9" ht="14.25" x14ac:dyDescent="0.2">
      <c r="A1086" s="13">
        <v>1085</v>
      </c>
      <c r="B1086" s="18" t="s">
        <v>2760</v>
      </c>
      <c r="C1086" s="15" t="s">
        <v>1124</v>
      </c>
      <c r="D1086" s="15" t="s">
        <v>5109</v>
      </c>
      <c r="E1086" s="15" t="s">
        <v>623</v>
      </c>
      <c r="F1086" s="15"/>
      <c r="G1086" s="13">
        <v>4</v>
      </c>
      <c r="H1086" s="2" t="s">
        <v>5109</v>
      </c>
      <c r="I1086" s="2" t="str">
        <f t="shared" si="17"/>
        <v>Grotta Stabile</v>
      </c>
    </row>
    <row r="1087" spans="1:9" ht="14.25" x14ac:dyDescent="0.2">
      <c r="A1087" s="13">
        <v>1086</v>
      </c>
      <c r="B1087" s="18" t="s">
        <v>2761</v>
      </c>
      <c r="C1087" s="15" t="s">
        <v>1117</v>
      </c>
      <c r="D1087" s="15" t="s">
        <v>5110</v>
      </c>
      <c r="E1087" s="15" t="s">
        <v>623</v>
      </c>
      <c r="F1087" s="15"/>
      <c r="G1087" s="13">
        <v>4</v>
      </c>
      <c r="H1087" s="2" t="s">
        <v>5110</v>
      </c>
      <c r="I1087" s="2" t="str">
        <f t="shared" si="17"/>
        <v>Grotta di Monte d’Oro</v>
      </c>
    </row>
    <row r="1088" spans="1:9" ht="14.25" x14ac:dyDescent="0.2">
      <c r="A1088" s="13">
        <v>1087</v>
      </c>
      <c r="B1088" s="18" t="s">
        <v>2762</v>
      </c>
      <c r="C1088" s="15" t="s">
        <v>1571</v>
      </c>
      <c r="D1088" s="15" t="s">
        <v>5111</v>
      </c>
      <c r="E1088" s="15" t="s">
        <v>391</v>
      </c>
      <c r="F1088" s="15"/>
      <c r="G1088" s="13">
        <v>19</v>
      </c>
      <c r="H1088" s="2" t="s">
        <v>5111</v>
      </c>
      <c r="I1088" s="2" t="str">
        <f t="shared" si="17"/>
        <v>Caverna Coppola (Caverna Preistorica di Coppola)</v>
      </c>
    </row>
    <row r="1089" spans="1:9" ht="14.25" x14ac:dyDescent="0.2">
      <c r="A1089" s="13">
        <v>1088</v>
      </c>
      <c r="B1089" s="18" t="s">
        <v>2763</v>
      </c>
      <c r="C1089" s="15" t="s">
        <v>1124</v>
      </c>
      <c r="D1089" s="15" t="s">
        <v>5112</v>
      </c>
      <c r="E1089" s="15" t="s">
        <v>623</v>
      </c>
      <c r="F1089" s="15"/>
      <c r="G1089" s="13">
        <v>4</v>
      </c>
      <c r="H1089" s="2" t="s">
        <v>5112</v>
      </c>
      <c r="I1089" s="2" t="str">
        <f t="shared" si="17"/>
        <v>Grotta Scagno</v>
      </c>
    </row>
    <row r="1090" spans="1:9" ht="14.25" x14ac:dyDescent="0.2">
      <c r="A1090" s="13">
        <v>1089</v>
      </c>
      <c r="B1090" s="18" t="s">
        <v>2764</v>
      </c>
      <c r="C1090" s="15" t="s">
        <v>1124</v>
      </c>
      <c r="D1090" s="15" t="s">
        <v>5113</v>
      </c>
      <c r="E1090" s="15" t="s">
        <v>391</v>
      </c>
      <c r="F1090" s="15"/>
      <c r="G1090" s="13">
        <v>19</v>
      </c>
      <c r="H1090" s="2" t="s">
        <v>5113</v>
      </c>
      <c r="I1090" s="2" t="str">
        <f t="shared" si="17"/>
        <v>Grotta Piccoli 1</v>
      </c>
    </row>
    <row r="1091" spans="1:9" ht="14.25" x14ac:dyDescent="0.2">
      <c r="A1091" s="13">
        <v>1090</v>
      </c>
      <c r="B1091" s="18" t="s">
        <v>2765</v>
      </c>
      <c r="C1091" s="15" t="s">
        <v>1195</v>
      </c>
      <c r="D1091" s="15" t="s">
        <v>5114</v>
      </c>
      <c r="E1091" s="15" t="s">
        <v>391</v>
      </c>
      <c r="F1091" s="15"/>
      <c r="G1091" s="13">
        <v>19</v>
      </c>
      <c r="H1091" s="2" t="s">
        <v>5114</v>
      </c>
      <c r="I1091" s="2" t="str">
        <f t="shared" si="17"/>
        <v>Grotta  Piccoli 2</v>
      </c>
    </row>
    <row r="1092" spans="1:9" ht="14.25" x14ac:dyDescent="0.2">
      <c r="A1092" s="13">
        <v>1091</v>
      </c>
      <c r="B1092" s="18" t="s">
        <v>2766</v>
      </c>
      <c r="C1092" s="15" t="s">
        <v>2713</v>
      </c>
      <c r="D1092" s="15" t="s">
        <v>5115</v>
      </c>
      <c r="E1092" s="15" t="s">
        <v>623</v>
      </c>
      <c r="F1092" s="15"/>
      <c r="G1092" s="13">
        <v>4</v>
      </c>
      <c r="H1092" s="2" t="s">
        <v>5115</v>
      </c>
      <c r="I1092" s="2" t="str">
        <f t="shared" si="17"/>
        <v>Pozzo Parco di Russano</v>
      </c>
    </row>
    <row r="1093" spans="1:9" ht="14.25" x14ac:dyDescent="0.2">
      <c r="A1093" s="13">
        <v>1092</v>
      </c>
      <c r="B1093" s="18" t="s">
        <v>2767</v>
      </c>
      <c r="C1093" s="15" t="s">
        <v>1234</v>
      </c>
      <c r="D1093" s="15" t="s">
        <v>5116</v>
      </c>
      <c r="E1093" s="15" t="s">
        <v>623</v>
      </c>
      <c r="F1093" s="15"/>
      <c r="G1093" s="13">
        <v>4</v>
      </c>
      <c r="H1093" s="2" t="s">
        <v>5116</v>
      </c>
      <c r="I1093" s="2" t="str">
        <f t="shared" si="17"/>
        <v>Grotta del Vuolo 2</v>
      </c>
    </row>
    <row r="1094" spans="1:9" ht="14.25" x14ac:dyDescent="0.2">
      <c r="A1094" s="13">
        <v>1093</v>
      </c>
      <c r="B1094" s="18" t="s">
        <v>2767</v>
      </c>
      <c r="C1094" s="15" t="s">
        <v>2452</v>
      </c>
      <c r="D1094" s="15" t="s">
        <v>5117</v>
      </c>
      <c r="E1094" s="15" t="s">
        <v>623</v>
      </c>
      <c r="F1094" s="15"/>
      <c r="G1094" s="13">
        <v>4</v>
      </c>
      <c r="H1094" s="2" t="s">
        <v>5117</v>
      </c>
      <c r="I1094" s="2" t="str">
        <f t="shared" si="17"/>
        <v>Riparo del Vuolo 2</v>
      </c>
    </row>
    <row r="1095" spans="1:9" ht="14.25" x14ac:dyDescent="0.2">
      <c r="A1095" s="13">
        <v>1094</v>
      </c>
      <c r="B1095" s="18" t="s">
        <v>2768</v>
      </c>
      <c r="C1095" s="15" t="s">
        <v>2452</v>
      </c>
      <c r="D1095" s="15" t="s">
        <v>5118</v>
      </c>
      <c r="E1095" s="15" t="s">
        <v>623</v>
      </c>
      <c r="F1095" s="15"/>
      <c r="G1095" s="13">
        <v>4</v>
      </c>
      <c r="H1095" s="2" t="s">
        <v>5118</v>
      </c>
      <c r="I1095" s="2" t="str">
        <f t="shared" si="17"/>
        <v>Riparo del Vuolo 3</v>
      </c>
    </row>
    <row r="1096" spans="1:9" ht="14.25" x14ac:dyDescent="0.2">
      <c r="A1096" s="13">
        <v>1095</v>
      </c>
      <c r="B1096" s="18" t="s">
        <v>2769</v>
      </c>
      <c r="C1096" s="15" t="s">
        <v>2452</v>
      </c>
      <c r="D1096" s="15" t="s">
        <v>5119</v>
      </c>
      <c r="E1096" s="15" t="s">
        <v>623</v>
      </c>
      <c r="F1096" s="15"/>
      <c r="G1096" s="13">
        <v>4</v>
      </c>
      <c r="H1096" s="2" t="s">
        <v>5119</v>
      </c>
      <c r="I1096" s="2" t="str">
        <f t="shared" si="17"/>
        <v>Riparo del Vuolo 4</v>
      </c>
    </row>
    <row r="1097" spans="1:9" ht="14.25" x14ac:dyDescent="0.2">
      <c r="A1097" s="13">
        <v>1096</v>
      </c>
      <c r="B1097" s="18" t="s">
        <v>2770</v>
      </c>
      <c r="C1097" s="15" t="s">
        <v>1124</v>
      </c>
      <c r="D1097" s="15" t="s">
        <v>5120</v>
      </c>
      <c r="E1097" s="15" t="s">
        <v>363</v>
      </c>
      <c r="F1097" s="15"/>
      <c r="G1097" s="13">
        <v>10</v>
      </c>
      <c r="H1097" s="2" t="s">
        <v>5120</v>
      </c>
      <c r="I1097" s="2" t="str">
        <f t="shared" si="17"/>
        <v>Grotta Varcaturo</v>
      </c>
    </row>
    <row r="1098" spans="1:9" ht="14.25" x14ac:dyDescent="0.2">
      <c r="A1098" s="13">
        <v>1097</v>
      </c>
      <c r="B1098" s="18" t="s">
        <v>2771</v>
      </c>
      <c r="C1098" s="15" t="s">
        <v>1195</v>
      </c>
      <c r="D1098" s="15" t="s">
        <v>5121</v>
      </c>
      <c r="E1098" s="15" t="s">
        <v>623</v>
      </c>
      <c r="F1098" s="15"/>
      <c r="G1098" s="13">
        <v>4</v>
      </c>
      <c r="H1098" s="2" t="s">
        <v>5121</v>
      </c>
      <c r="I1098" s="2" t="str">
        <f t="shared" si="17"/>
        <v>Grotta  Abate Amato</v>
      </c>
    </row>
    <row r="1099" spans="1:9" ht="14.25" x14ac:dyDescent="0.2">
      <c r="A1099" s="13">
        <v>1098</v>
      </c>
      <c r="B1099" s="18" t="s">
        <v>2772</v>
      </c>
      <c r="C1099" s="15" t="s">
        <v>1195</v>
      </c>
      <c r="D1099" s="15" t="s">
        <v>5122</v>
      </c>
      <c r="E1099" s="15" t="s">
        <v>623</v>
      </c>
      <c r="F1099" s="15"/>
      <c r="G1099" s="13">
        <v>4</v>
      </c>
      <c r="H1099" s="2" t="s">
        <v>5122</v>
      </c>
      <c r="I1099" s="2" t="str">
        <f t="shared" si="17"/>
        <v>Grotta  Corno della Strega</v>
      </c>
    </row>
    <row r="1100" spans="1:9" ht="14.25" x14ac:dyDescent="0.2">
      <c r="A1100" s="13">
        <v>1099</v>
      </c>
      <c r="B1100" s="18" t="s">
        <v>2773</v>
      </c>
      <c r="C1100" s="15" t="s">
        <v>1234</v>
      </c>
      <c r="D1100" s="15" t="s">
        <v>5123</v>
      </c>
      <c r="E1100" s="15" t="s">
        <v>623</v>
      </c>
      <c r="F1100" s="15"/>
      <c r="G1100" s="13">
        <v>4</v>
      </c>
      <c r="H1100" s="2" t="s">
        <v>5123</v>
      </c>
      <c r="I1100" s="2" t="str">
        <f t="shared" si="17"/>
        <v>Grotta del Vuolo 5</v>
      </c>
    </row>
    <row r="1101" spans="1:9" ht="14.25" x14ac:dyDescent="0.2">
      <c r="A1101" s="13">
        <v>1100</v>
      </c>
      <c r="B1101" s="18" t="s">
        <v>2774</v>
      </c>
      <c r="C1101" s="15" t="s">
        <v>1234</v>
      </c>
      <c r="D1101" s="15" t="s">
        <v>5124</v>
      </c>
      <c r="E1101" s="15" t="s">
        <v>623</v>
      </c>
      <c r="F1101" s="15"/>
      <c r="G1101" s="13">
        <v>4</v>
      </c>
      <c r="H1101" s="2" t="s">
        <v>5124</v>
      </c>
      <c r="I1101" s="2" t="str">
        <f t="shared" si="17"/>
        <v>Grotta del Vuolo 6</v>
      </c>
    </row>
    <row r="1102" spans="1:9" ht="14.25" x14ac:dyDescent="0.2">
      <c r="A1102" s="13">
        <v>1101</v>
      </c>
      <c r="B1102" s="18" t="s">
        <v>2775</v>
      </c>
      <c r="C1102" s="15" t="s">
        <v>1234</v>
      </c>
      <c r="D1102" s="15" t="s">
        <v>5125</v>
      </c>
      <c r="E1102" s="15" t="s">
        <v>623</v>
      </c>
      <c r="F1102" s="15"/>
      <c r="G1102" s="13">
        <v>4</v>
      </c>
      <c r="H1102" s="2" t="s">
        <v>5125</v>
      </c>
      <c r="I1102" s="2" t="str">
        <f t="shared" si="17"/>
        <v>Grotta del Vuolo 7</v>
      </c>
    </row>
    <row r="1103" spans="1:9" ht="14.25" x14ac:dyDescent="0.2">
      <c r="A1103" s="13">
        <v>1102</v>
      </c>
      <c r="B1103" s="18" t="s">
        <v>2776</v>
      </c>
      <c r="C1103" s="15" t="s">
        <v>2713</v>
      </c>
      <c r="D1103" s="15" t="s">
        <v>5126</v>
      </c>
      <c r="E1103" s="15" t="s">
        <v>623</v>
      </c>
      <c r="F1103" s="15"/>
      <c r="G1103" s="13">
        <v>4</v>
      </c>
      <c r="H1103" s="2" t="s">
        <v>5126</v>
      </c>
      <c r="I1103" s="2" t="str">
        <f t="shared" si="17"/>
        <v>Pozzo Pianelle</v>
      </c>
    </row>
    <row r="1104" spans="1:9" ht="14.25" x14ac:dyDescent="0.2">
      <c r="A1104" s="13">
        <v>1103</v>
      </c>
      <c r="B1104" s="18" t="s">
        <v>2777</v>
      </c>
      <c r="C1104" s="15" t="s">
        <v>2778</v>
      </c>
      <c r="D1104" s="15" t="s">
        <v>5127</v>
      </c>
      <c r="E1104" s="15" t="s">
        <v>623</v>
      </c>
      <c r="F1104" s="15"/>
      <c r="G1104" s="13">
        <v>4</v>
      </c>
      <c r="H1104" s="2" t="s">
        <v>5127</v>
      </c>
      <c r="I1104" s="2" t="str">
        <f t="shared" si="17"/>
        <v>Capovento di Franzullo</v>
      </c>
    </row>
    <row r="1105" spans="1:9" ht="14.25" x14ac:dyDescent="0.2">
      <c r="A1105" s="13">
        <v>1104</v>
      </c>
      <c r="B1105" s="18" t="s">
        <v>2779</v>
      </c>
      <c r="C1105" s="15" t="s">
        <v>1124</v>
      </c>
      <c r="D1105" s="15" t="s">
        <v>5128</v>
      </c>
      <c r="E1105" s="15" t="s">
        <v>623</v>
      </c>
      <c r="F1105" s="15"/>
      <c r="G1105" s="13">
        <v>4</v>
      </c>
      <c r="H1105" s="2" t="s">
        <v>5128</v>
      </c>
      <c r="I1105" s="2" t="str">
        <f t="shared" si="17"/>
        <v>Grotta Trazzonara (Khiria)</v>
      </c>
    </row>
    <row r="1106" spans="1:9" ht="14.25" x14ac:dyDescent="0.2">
      <c r="A1106" s="13">
        <v>1105</v>
      </c>
      <c r="B1106" s="18" t="s">
        <v>1845</v>
      </c>
      <c r="C1106" s="15" t="s">
        <v>1124</v>
      </c>
      <c r="D1106" s="15" t="s">
        <v>4737</v>
      </c>
      <c r="E1106" s="15" t="s">
        <v>831</v>
      </c>
      <c r="F1106" s="15"/>
      <c r="G1106" s="13">
        <v>19</v>
      </c>
      <c r="H1106" s="2" t="s">
        <v>4737</v>
      </c>
      <c r="I1106" s="2" t="str">
        <f t="shared" si="17"/>
        <v>Grotta San Pietro</v>
      </c>
    </row>
    <row r="1107" spans="1:9" ht="14.25" x14ac:dyDescent="0.2">
      <c r="A1107" s="13">
        <v>1106</v>
      </c>
      <c r="B1107" s="18" t="s">
        <v>2780</v>
      </c>
      <c r="C1107" s="15" t="s">
        <v>1124</v>
      </c>
      <c r="D1107" s="15" t="s">
        <v>5129</v>
      </c>
      <c r="E1107" s="15" t="s">
        <v>1808</v>
      </c>
      <c r="F1107" s="15"/>
      <c r="G1107" s="13">
        <v>19</v>
      </c>
      <c r="H1107" s="2" t="s">
        <v>5129</v>
      </c>
      <c r="I1107" s="2" t="str">
        <f t="shared" si="17"/>
        <v>Grotta Bax 1</v>
      </c>
    </row>
    <row r="1108" spans="1:9" ht="14.25" x14ac:dyDescent="0.2">
      <c r="A1108" s="13">
        <v>1107</v>
      </c>
      <c r="B1108" s="18" t="s">
        <v>2781</v>
      </c>
      <c r="C1108" s="15" t="s">
        <v>1124</v>
      </c>
      <c r="D1108" s="15" t="s">
        <v>5130</v>
      </c>
      <c r="E1108" s="15" t="s">
        <v>1808</v>
      </c>
      <c r="F1108" s="15"/>
      <c r="G1108" s="13">
        <v>19</v>
      </c>
      <c r="H1108" s="2" t="s">
        <v>5130</v>
      </c>
      <c r="I1108" s="2" t="str">
        <f t="shared" si="17"/>
        <v>Grotta Bax 2</v>
      </c>
    </row>
    <row r="1109" spans="1:9" ht="14.25" x14ac:dyDescent="0.2">
      <c r="A1109" s="13">
        <v>1108</v>
      </c>
      <c r="B1109" s="18" t="s">
        <v>2782</v>
      </c>
      <c r="C1109" s="15" t="s">
        <v>1195</v>
      </c>
      <c r="D1109" s="15" t="s">
        <v>5131</v>
      </c>
      <c r="E1109" s="15" t="s">
        <v>36</v>
      </c>
      <c r="F1109" s="15"/>
      <c r="G1109" s="13">
        <v>9</v>
      </c>
      <c r="H1109" s="2" t="s">
        <v>5131</v>
      </c>
      <c r="I1109" s="2" t="str">
        <f t="shared" si="17"/>
        <v>Grotta  Masseria Sabbioni 1</v>
      </c>
    </row>
    <row r="1110" spans="1:9" ht="14.25" x14ac:dyDescent="0.2">
      <c r="A1110" s="13">
        <v>1109</v>
      </c>
      <c r="B1110" s="18" t="s">
        <v>2783</v>
      </c>
      <c r="C1110" s="15" t="s">
        <v>1124</v>
      </c>
      <c r="D1110" s="15" t="s">
        <v>5132</v>
      </c>
      <c r="E1110" s="15" t="s">
        <v>36</v>
      </c>
      <c r="F1110" s="15"/>
      <c r="G1110" s="13">
        <v>9</v>
      </c>
      <c r="H1110" s="2" t="s">
        <v>5132</v>
      </c>
      <c r="I1110" s="2" t="str">
        <f t="shared" si="17"/>
        <v>Grotta Masseria Sabbioni 2</v>
      </c>
    </row>
    <row r="1111" spans="1:9" ht="14.25" x14ac:dyDescent="0.2">
      <c r="A1111" s="13">
        <v>1110</v>
      </c>
      <c r="B1111" s="18" t="s">
        <v>2784</v>
      </c>
      <c r="C1111" s="15" t="s">
        <v>1124</v>
      </c>
      <c r="D1111" s="15" t="s">
        <v>5133</v>
      </c>
      <c r="E1111" s="15" t="s">
        <v>36</v>
      </c>
      <c r="F1111" s="15"/>
      <c r="G1111" s="13">
        <v>9</v>
      </c>
      <c r="H1111" s="2" t="s">
        <v>5133</v>
      </c>
      <c r="I1111" s="2" t="str">
        <f t="shared" si="17"/>
        <v>Grotta Masseria Sabbioni 3</v>
      </c>
    </row>
    <row r="1112" spans="1:9" ht="14.25" x14ac:dyDescent="0.2">
      <c r="A1112" s="13">
        <v>1111</v>
      </c>
      <c r="B1112" s="18" t="s">
        <v>2785</v>
      </c>
      <c r="C1112" s="15" t="s">
        <v>1358</v>
      </c>
      <c r="D1112" s="15" t="s">
        <v>5134</v>
      </c>
      <c r="E1112" s="15" t="s">
        <v>1165</v>
      </c>
      <c r="F1112" s="15" t="s">
        <v>2786</v>
      </c>
      <c r="G1112" s="13">
        <v>1</v>
      </c>
      <c r="H1112" s="2" t="s">
        <v>5134</v>
      </c>
      <c r="I1112" s="2" t="str">
        <f t="shared" si="17"/>
        <v>Grotta del  Cervo</v>
      </c>
    </row>
    <row r="1113" spans="1:9" ht="14.25" x14ac:dyDescent="0.2">
      <c r="A1113" s="13">
        <v>1112</v>
      </c>
      <c r="B1113" s="18" t="s">
        <v>2472</v>
      </c>
      <c r="C1113" s="15" t="s">
        <v>2787</v>
      </c>
      <c r="D1113" s="15" t="s">
        <v>5135</v>
      </c>
      <c r="E1113" s="15" t="s">
        <v>1165</v>
      </c>
      <c r="F1113" s="15"/>
      <c r="G1113" s="13">
        <v>1</v>
      </c>
      <c r="H1113" s="2" t="s">
        <v>5135</v>
      </c>
      <c r="I1113" s="2" t="str">
        <f t="shared" ref="I1113:I1176" si="18">H1113</f>
        <v>Grotta dell Edera</v>
      </c>
    </row>
    <row r="1114" spans="1:9" ht="14.25" x14ac:dyDescent="0.2">
      <c r="A1114" s="13">
        <v>1113</v>
      </c>
      <c r="B1114" s="18" t="s">
        <v>2788</v>
      </c>
      <c r="C1114" s="15" t="s">
        <v>2164</v>
      </c>
      <c r="D1114" s="15" t="s">
        <v>5136</v>
      </c>
      <c r="E1114" s="15" t="s">
        <v>1165</v>
      </c>
      <c r="F1114" s="15"/>
      <c r="G1114" s="13">
        <v>1</v>
      </c>
      <c r="H1114" s="2" t="s">
        <v>5136</v>
      </c>
      <c r="I1114" s="2" t="str">
        <f t="shared" si="18"/>
        <v>Inghiottitoio di Cassano (grava Giustino)</v>
      </c>
    </row>
    <row r="1115" spans="1:9" ht="14.25" x14ac:dyDescent="0.2">
      <c r="A1115" s="13">
        <v>1114</v>
      </c>
      <c r="B1115" s="18" t="s">
        <v>2789</v>
      </c>
      <c r="C1115" s="15" t="s">
        <v>1124</v>
      </c>
      <c r="D1115" s="15" t="s">
        <v>5137</v>
      </c>
      <c r="E1115" s="15" t="s">
        <v>1165</v>
      </c>
      <c r="F1115" s="15"/>
      <c r="G1115" s="13">
        <v>1</v>
      </c>
      <c r="H1115" s="2" t="s">
        <v>5137</v>
      </c>
      <c r="I1115" s="2" t="str">
        <f t="shared" si="18"/>
        <v>Grotta Albero di Sole (Cortella) (La Grottella)</v>
      </c>
    </row>
    <row r="1116" spans="1:9" ht="14.25" x14ac:dyDescent="0.2">
      <c r="A1116" s="13">
        <v>1115</v>
      </c>
      <c r="B1116" s="18" t="s">
        <v>2790</v>
      </c>
      <c r="C1116" s="15" t="s">
        <v>1124</v>
      </c>
      <c r="D1116" s="15" t="s">
        <v>5138</v>
      </c>
      <c r="E1116" s="15" t="s">
        <v>829</v>
      </c>
      <c r="F1116" s="15"/>
      <c r="G1116" s="13">
        <v>19</v>
      </c>
      <c r="H1116" s="2" t="s">
        <v>5138</v>
      </c>
      <c r="I1116" s="2" t="str">
        <f t="shared" si="18"/>
        <v>Grotta Nostra Famiglia</v>
      </c>
    </row>
    <row r="1117" spans="1:9" ht="14.25" x14ac:dyDescent="0.2">
      <c r="A1117" s="13">
        <v>1116</v>
      </c>
      <c r="B1117" s="18" t="s">
        <v>2791</v>
      </c>
      <c r="C1117" s="15" t="s">
        <v>1124</v>
      </c>
      <c r="D1117" s="15" t="s">
        <v>5139</v>
      </c>
      <c r="E1117" s="15" t="s">
        <v>829</v>
      </c>
      <c r="F1117" s="15"/>
      <c r="G1117" s="13">
        <v>19</v>
      </c>
      <c r="H1117" s="2" t="s">
        <v>5139</v>
      </c>
      <c r="I1117" s="2" t="str">
        <f t="shared" si="18"/>
        <v>Grotta Zaccaria</v>
      </c>
    </row>
    <row r="1118" spans="1:9" ht="14.25" x14ac:dyDescent="0.2">
      <c r="A1118" s="13">
        <v>1117</v>
      </c>
      <c r="B1118" s="18" t="s">
        <v>2792</v>
      </c>
      <c r="C1118" s="15" t="s">
        <v>1124</v>
      </c>
      <c r="D1118" s="15" t="s">
        <v>5140</v>
      </c>
      <c r="E1118" s="15" t="s">
        <v>829</v>
      </c>
      <c r="F1118" s="15"/>
      <c r="G1118" s="13">
        <v>19</v>
      </c>
      <c r="H1118" s="2" t="s">
        <v>5140</v>
      </c>
      <c r="I1118" s="2" t="str">
        <f t="shared" si="18"/>
        <v>Grotta Trappedo de lo Borromuto</v>
      </c>
    </row>
    <row r="1119" spans="1:9" ht="14.25" x14ac:dyDescent="0.2">
      <c r="A1119" s="13">
        <v>1118</v>
      </c>
      <c r="B1119" s="18" t="s">
        <v>2793</v>
      </c>
      <c r="C1119" s="15" t="s">
        <v>2794</v>
      </c>
      <c r="D1119" s="15" t="s">
        <v>5141</v>
      </c>
      <c r="E1119" s="15" t="s">
        <v>679</v>
      </c>
      <c r="F1119" s="15"/>
      <c r="G1119" s="13">
        <v>19</v>
      </c>
      <c r="H1119" s="2" t="s">
        <v>5141</v>
      </c>
      <c r="I1119" s="2" t="str">
        <f t="shared" si="18"/>
        <v>Gotta Lupicchio</v>
      </c>
    </row>
    <row r="1120" spans="1:9" ht="14.25" x14ac:dyDescent="0.2">
      <c r="A1120" s="13">
        <v>1119</v>
      </c>
      <c r="B1120" s="18" t="s">
        <v>2795</v>
      </c>
      <c r="C1120" s="15" t="s">
        <v>1124</v>
      </c>
      <c r="D1120" s="15" t="s">
        <v>5142</v>
      </c>
      <c r="E1120" s="15" t="s">
        <v>679</v>
      </c>
      <c r="F1120" s="15"/>
      <c r="G1120" s="13">
        <v>19</v>
      </c>
      <c r="H1120" s="2" t="s">
        <v>5142</v>
      </c>
      <c r="I1120" s="2" t="str">
        <f t="shared" si="18"/>
        <v>Grotta Melonia</v>
      </c>
    </row>
    <row r="1121" spans="1:9" ht="14.25" x14ac:dyDescent="0.2">
      <c r="A1121" s="13">
        <v>1120</v>
      </c>
      <c r="B1121" s="18" t="s">
        <v>2796</v>
      </c>
      <c r="C1121" s="15" t="s">
        <v>1124</v>
      </c>
      <c r="D1121" s="15" t="s">
        <v>5143</v>
      </c>
      <c r="E1121" s="15" t="s">
        <v>306</v>
      </c>
      <c r="F1121" s="15"/>
      <c r="G1121" s="13">
        <v>19</v>
      </c>
      <c r="H1121" s="2" t="s">
        <v>5143</v>
      </c>
      <c r="I1121" s="2" t="str">
        <f t="shared" si="18"/>
        <v>Grotta Taras</v>
      </c>
    </row>
    <row r="1122" spans="1:9" ht="14.25" x14ac:dyDescent="0.2">
      <c r="A1122" s="13">
        <v>1121</v>
      </c>
      <c r="B1122" s="18" t="s">
        <v>2797</v>
      </c>
      <c r="C1122" s="15" t="s">
        <v>1124</v>
      </c>
      <c r="D1122" s="15" t="s">
        <v>5144</v>
      </c>
      <c r="E1122" s="15" t="s">
        <v>623</v>
      </c>
      <c r="F1122" s="15"/>
      <c r="G1122" s="13">
        <v>4</v>
      </c>
      <c r="H1122" s="2" t="s">
        <v>5144</v>
      </c>
      <c r="I1122" s="2" t="str">
        <f t="shared" si="18"/>
        <v>Grotta Corame</v>
      </c>
    </row>
    <row r="1123" spans="1:9" ht="14.25" x14ac:dyDescent="0.2">
      <c r="A1123" s="13">
        <v>1122</v>
      </c>
      <c r="B1123" s="18" t="s">
        <v>2429</v>
      </c>
      <c r="C1123" s="15" t="s">
        <v>2265</v>
      </c>
      <c r="D1123" s="15" t="s">
        <v>5145</v>
      </c>
      <c r="E1123" s="15" t="s">
        <v>409</v>
      </c>
      <c r="F1123" s="15"/>
      <c r="G1123" s="13">
        <v>3</v>
      </c>
      <c r="H1123" s="2" t="s">
        <v>5145</v>
      </c>
      <c r="I1123" s="2" t="str">
        <f t="shared" si="18"/>
        <v>Pozzo di Torre Moscia</v>
      </c>
    </row>
    <row r="1124" spans="1:9" ht="14.25" x14ac:dyDescent="0.2">
      <c r="A1124" s="13">
        <v>1123</v>
      </c>
      <c r="B1124" s="18" t="s">
        <v>2798</v>
      </c>
      <c r="C1124" s="15" t="s">
        <v>1124</v>
      </c>
      <c r="D1124" s="15" t="s">
        <v>5146</v>
      </c>
      <c r="E1124" s="15" t="s">
        <v>623</v>
      </c>
      <c r="F1124" s="15"/>
      <c r="G1124" s="13">
        <v>4</v>
      </c>
      <c r="H1124" s="2" t="s">
        <v>5146</v>
      </c>
      <c r="I1124" s="2" t="str">
        <f t="shared" si="18"/>
        <v>Grotta Marraffa</v>
      </c>
    </row>
    <row r="1125" spans="1:9" ht="14.25" x14ac:dyDescent="0.2">
      <c r="A1125" s="13">
        <v>1124</v>
      </c>
      <c r="B1125" s="18" t="s">
        <v>2799</v>
      </c>
      <c r="C1125" s="15" t="s">
        <v>1237</v>
      </c>
      <c r="D1125" s="15" t="s">
        <v>5147</v>
      </c>
      <c r="E1125" s="15" t="s">
        <v>831</v>
      </c>
      <c r="F1125" s="15"/>
      <c r="G1125" s="13">
        <v>19</v>
      </c>
      <c r="H1125" s="2" t="s">
        <v>5147</v>
      </c>
      <c r="I1125" s="2" t="str">
        <f t="shared" si="18"/>
        <v>Grotta dei Grilli</v>
      </c>
    </row>
    <row r="1126" spans="1:9" ht="14.25" x14ac:dyDescent="0.2">
      <c r="A1126" s="13">
        <v>1125</v>
      </c>
      <c r="B1126" s="18" t="s">
        <v>2800</v>
      </c>
      <c r="C1126" s="15" t="s">
        <v>1124</v>
      </c>
      <c r="D1126" s="15" t="s">
        <v>5148</v>
      </c>
      <c r="E1126" s="15" t="s">
        <v>831</v>
      </c>
      <c r="F1126" s="15"/>
      <c r="G1126" s="13">
        <v>19</v>
      </c>
      <c r="H1126" s="2" t="s">
        <v>5148</v>
      </c>
      <c r="I1126" s="2" t="str">
        <f t="shared" si="18"/>
        <v>Grotta Abate Nicola</v>
      </c>
    </row>
    <row r="1127" spans="1:9" ht="14.25" x14ac:dyDescent="0.2">
      <c r="A1127" s="13">
        <v>1126</v>
      </c>
      <c r="B1127" s="18" t="s">
        <v>2801</v>
      </c>
      <c r="C1127" s="15" t="s">
        <v>1195</v>
      </c>
      <c r="D1127" s="15" t="s">
        <v>5149</v>
      </c>
      <c r="E1127" s="15" t="s">
        <v>831</v>
      </c>
      <c r="F1127" s="15"/>
      <c r="G1127" s="13">
        <v>19</v>
      </c>
      <c r="H1127" s="2" t="s">
        <v>5149</v>
      </c>
      <c r="I1127" s="2" t="str">
        <f t="shared" si="18"/>
        <v>Grotta  Olmo</v>
      </c>
    </row>
    <row r="1128" spans="1:9" ht="14.25" x14ac:dyDescent="0.2">
      <c r="A1128" s="13">
        <v>1127</v>
      </c>
      <c r="B1128" s="18" t="s">
        <v>2802</v>
      </c>
      <c r="C1128" s="15" t="s">
        <v>1124</v>
      </c>
      <c r="D1128" s="15" t="s">
        <v>5150</v>
      </c>
      <c r="E1128" s="15" t="s">
        <v>2803</v>
      </c>
      <c r="F1128" s="15"/>
      <c r="G1128" s="13">
        <v>4</v>
      </c>
      <c r="H1128" s="2" t="s">
        <v>5150</v>
      </c>
      <c r="I1128" s="2" t="str">
        <f t="shared" si="18"/>
        <v>Grotta Masseria Sant’Anna</v>
      </c>
    </row>
    <row r="1129" spans="1:9" ht="14.25" x14ac:dyDescent="0.2">
      <c r="A1129" s="13">
        <v>1128</v>
      </c>
      <c r="B1129" s="18" t="s">
        <v>2804</v>
      </c>
      <c r="C1129" s="15" t="s">
        <v>1117</v>
      </c>
      <c r="D1129" s="15" t="s">
        <v>5151</v>
      </c>
      <c r="E1129" s="15" t="s">
        <v>831</v>
      </c>
      <c r="F1129" s="15"/>
      <c r="G1129" s="13">
        <v>19</v>
      </c>
      <c r="H1129" s="2" t="s">
        <v>5151</v>
      </c>
      <c r="I1129" s="2" t="str">
        <f t="shared" si="18"/>
        <v>Grotta di Fedele Grande (grotta del Cavaddone)</v>
      </c>
    </row>
    <row r="1130" spans="1:9" ht="14.25" x14ac:dyDescent="0.2">
      <c r="A1130" s="13">
        <v>1129</v>
      </c>
      <c r="B1130" s="18" t="s">
        <v>2805</v>
      </c>
      <c r="C1130" s="15" t="s">
        <v>2713</v>
      </c>
      <c r="D1130" s="15" t="s">
        <v>5152</v>
      </c>
      <c r="E1130" s="15" t="s">
        <v>831</v>
      </c>
      <c r="F1130" s="15"/>
      <c r="G1130" s="13">
        <v>14</v>
      </c>
      <c r="H1130" s="2" t="s">
        <v>5152</v>
      </c>
      <c r="I1130" s="2" t="str">
        <f t="shared" si="18"/>
        <v>Pozzo Alfieri</v>
      </c>
    </row>
    <row r="1131" spans="1:9" ht="14.25" x14ac:dyDescent="0.2">
      <c r="A1131" s="13">
        <v>1130</v>
      </c>
      <c r="B1131" s="18" t="s">
        <v>2801</v>
      </c>
      <c r="C1131" s="15" t="s">
        <v>2806</v>
      </c>
      <c r="D1131" s="15" t="s">
        <v>5153</v>
      </c>
      <c r="E1131" s="15" t="s">
        <v>831</v>
      </c>
      <c r="F1131" s="15"/>
      <c r="G1131" s="13">
        <v>7</v>
      </c>
      <c r="H1131" s="2" t="s">
        <v>5153</v>
      </c>
      <c r="I1131" s="2" t="str">
        <f t="shared" si="18"/>
        <v>Vora dell’ Olmo</v>
      </c>
    </row>
    <row r="1132" spans="1:9" ht="14.25" x14ac:dyDescent="0.2">
      <c r="A1132" s="13">
        <v>1131</v>
      </c>
      <c r="B1132" s="18" t="s">
        <v>2807</v>
      </c>
      <c r="C1132" s="15" t="s">
        <v>1117</v>
      </c>
      <c r="D1132" s="15" t="s">
        <v>5154</v>
      </c>
      <c r="E1132" s="15" t="s">
        <v>623</v>
      </c>
      <c r="F1132" s="15"/>
      <c r="G1132" s="13">
        <v>10</v>
      </c>
      <c r="H1132" s="2" t="s">
        <v>5154</v>
      </c>
      <c r="I1132" s="2" t="str">
        <f t="shared" si="18"/>
        <v>Grotta di Lupoli (grotta Monti di Lupoli) (grotta di Cantalupi)</v>
      </c>
    </row>
    <row r="1133" spans="1:9" ht="14.25" x14ac:dyDescent="0.2">
      <c r="A1133" s="13">
        <v>1132</v>
      </c>
      <c r="B1133" s="18" t="s">
        <v>2808</v>
      </c>
      <c r="C1133" s="15" t="s">
        <v>1124</v>
      </c>
      <c r="D1133" s="15" t="s">
        <v>5155</v>
      </c>
      <c r="E1133" s="15" t="s">
        <v>391</v>
      </c>
      <c r="F1133" s="15"/>
      <c r="G1133" s="13">
        <v>10</v>
      </c>
      <c r="H1133" s="2" t="s">
        <v>5155</v>
      </c>
      <c r="I1133" s="2" t="str">
        <f t="shared" si="18"/>
        <v>Grotta Ligorio</v>
      </c>
    </row>
    <row r="1134" spans="1:9" ht="14.25" x14ac:dyDescent="0.2">
      <c r="A1134" s="13">
        <v>1133</v>
      </c>
      <c r="B1134" s="18" t="s">
        <v>2809</v>
      </c>
      <c r="C1134" s="15" t="s">
        <v>1117</v>
      </c>
      <c r="D1134" s="15" t="s">
        <v>5156</v>
      </c>
      <c r="E1134" s="15" t="s">
        <v>391</v>
      </c>
      <c r="F1134" s="15"/>
      <c r="G1134" s="13">
        <v>10</v>
      </c>
      <c r="H1134" s="2" t="s">
        <v>5156</v>
      </c>
      <c r="I1134" s="2" t="str">
        <f t="shared" si="18"/>
        <v xml:space="preserve">Grotta di Santa </v>
      </c>
    </row>
    <row r="1135" spans="1:9" ht="14.25" x14ac:dyDescent="0.2">
      <c r="A1135" s="13">
        <v>1134</v>
      </c>
      <c r="B1135" s="18" t="s">
        <v>2810</v>
      </c>
      <c r="C1135" s="15" t="s">
        <v>2127</v>
      </c>
      <c r="D1135" s="15" t="s">
        <v>5157</v>
      </c>
      <c r="E1135" s="15" t="s">
        <v>391</v>
      </c>
      <c r="F1135" s="15"/>
      <c r="G1135" s="13">
        <v>19</v>
      </c>
      <c r="H1135" s="2" t="s">
        <v>5157</v>
      </c>
      <c r="I1135" s="2" t="str">
        <f t="shared" si="18"/>
        <v>Grotticella della Masseria Coppola</v>
      </c>
    </row>
    <row r="1136" spans="1:9" ht="14.25" x14ac:dyDescent="0.2">
      <c r="A1136" s="13">
        <v>1135</v>
      </c>
      <c r="B1136" s="18" t="s">
        <v>2811</v>
      </c>
      <c r="C1136" s="15" t="s">
        <v>1124</v>
      </c>
      <c r="D1136" s="15" t="s">
        <v>5158</v>
      </c>
      <c r="E1136" s="15" t="s">
        <v>391</v>
      </c>
      <c r="F1136" s="15"/>
      <c r="G1136" s="13">
        <v>19</v>
      </c>
      <c r="H1136" s="2" t="s">
        <v>5158</v>
      </c>
      <c r="I1136" s="2" t="str">
        <f t="shared" si="18"/>
        <v>Grotta Nera</v>
      </c>
    </row>
    <row r="1137" spans="1:9" ht="14.25" x14ac:dyDescent="0.2">
      <c r="A1137" s="13">
        <v>1136</v>
      </c>
      <c r="B1137" s="18" t="s">
        <v>2812</v>
      </c>
      <c r="C1137" s="15" t="s">
        <v>1117</v>
      </c>
      <c r="D1137" s="15" t="s">
        <v>5159</v>
      </c>
      <c r="E1137" s="15" t="s">
        <v>623</v>
      </c>
      <c r="F1137" s="15"/>
      <c r="G1137" s="13">
        <v>4</v>
      </c>
      <c r="H1137" s="2" t="s">
        <v>5159</v>
      </c>
      <c r="I1137" s="2" t="str">
        <f t="shared" si="18"/>
        <v>Grotta di San Domenico è la pu 1513</v>
      </c>
    </row>
    <row r="1138" spans="1:9" ht="14.25" x14ac:dyDescent="0.2">
      <c r="A1138" s="13">
        <v>1137</v>
      </c>
      <c r="B1138" s="18" t="s">
        <v>2813</v>
      </c>
      <c r="C1138" s="15" t="s">
        <v>1117</v>
      </c>
      <c r="D1138" s="15" t="s">
        <v>5160</v>
      </c>
      <c r="E1138" s="15" t="s">
        <v>679</v>
      </c>
      <c r="F1138" s="15" t="s">
        <v>2814</v>
      </c>
      <c r="G1138" s="13">
        <v>4</v>
      </c>
      <c r="H1138" s="2" t="s">
        <v>5160</v>
      </c>
      <c r="I1138" s="2" t="str">
        <f t="shared" si="18"/>
        <v>Grotta di Piette Palombo1</v>
      </c>
    </row>
    <row r="1139" spans="1:9" ht="14.25" x14ac:dyDescent="0.2">
      <c r="A1139" s="13">
        <v>1138</v>
      </c>
      <c r="B1139" s="18" t="s">
        <v>2815</v>
      </c>
      <c r="C1139" s="15" t="s">
        <v>1221</v>
      </c>
      <c r="D1139" s="15" t="s">
        <v>5161</v>
      </c>
      <c r="E1139" s="15" t="s">
        <v>679</v>
      </c>
      <c r="F1139" s="15" t="s">
        <v>2814</v>
      </c>
      <c r="G1139" s="13">
        <v>4</v>
      </c>
      <c r="H1139" s="2" t="s">
        <v>5161</v>
      </c>
      <c r="I1139" s="2" t="str">
        <f t="shared" si="18"/>
        <v>Grotta di  Piette Palombo 2 (grotta del Diavolo) (Condotta Pozzo Palumbo)</v>
      </c>
    </row>
    <row r="1140" spans="1:9" ht="14.25" x14ac:dyDescent="0.2">
      <c r="A1140" s="13">
        <v>1139</v>
      </c>
      <c r="B1140" s="18" t="s">
        <v>2816</v>
      </c>
      <c r="C1140" s="15" t="s">
        <v>2817</v>
      </c>
      <c r="D1140" s="15" t="s">
        <v>5162</v>
      </c>
      <c r="E1140" s="15" t="s">
        <v>829</v>
      </c>
      <c r="F1140" s="15"/>
      <c r="G1140" s="13">
        <v>4</v>
      </c>
      <c r="H1140" s="2" t="s">
        <v>5162</v>
      </c>
      <c r="I1140" s="2" t="str">
        <f t="shared" si="18"/>
        <v>Grottina N del Sanatorio 1</v>
      </c>
    </row>
    <row r="1141" spans="1:9" ht="14.25" x14ac:dyDescent="0.2">
      <c r="A1141" s="13">
        <v>1140</v>
      </c>
      <c r="B1141" s="18" t="s">
        <v>2818</v>
      </c>
      <c r="C1141" s="15" t="s">
        <v>2817</v>
      </c>
      <c r="D1141" s="15" t="s">
        <v>5163</v>
      </c>
      <c r="E1141" s="15" t="s">
        <v>829</v>
      </c>
      <c r="F1141" s="15"/>
      <c r="G1141" s="13">
        <v>4</v>
      </c>
      <c r="H1141" s="2" t="s">
        <v>5163</v>
      </c>
      <c r="I1141" s="2" t="str">
        <f t="shared" si="18"/>
        <v>Grottina N del Santuario 2</v>
      </c>
    </row>
    <row r="1142" spans="1:9" ht="14.25" x14ac:dyDescent="0.2">
      <c r="A1142" s="13">
        <v>1141</v>
      </c>
      <c r="B1142" s="18" t="s">
        <v>2819</v>
      </c>
      <c r="C1142" s="15" t="s">
        <v>2817</v>
      </c>
      <c r="D1142" s="15" t="s">
        <v>5164</v>
      </c>
      <c r="E1142" s="15" t="s">
        <v>829</v>
      </c>
      <c r="F1142" s="15"/>
      <c r="G1142" s="13">
        <v>4</v>
      </c>
      <c r="H1142" s="2" t="s">
        <v>5164</v>
      </c>
      <c r="I1142" s="2" t="str">
        <f t="shared" si="18"/>
        <v>Grottina N del Sanatorio 3</v>
      </c>
    </row>
    <row r="1143" spans="1:9" ht="14.25" x14ac:dyDescent="0.2">
      <c r="A1143" s="13">
        <v>1142</v>
      </c>
      <c r="B1143" s="18" t="s">
        <v>2820</v>
      </c>
      <c r="C1143" s="15" t="s">
        <v>2817</v>
      </c>
      <c r="D1143" s="15" t="s">
        <v>5165</v>
      </c>
      <c r="E1143" s="15" t="s">
        <v>829</v>
      </c>
      <c r="F1143" s="15"/>
      <c r="G1143" s="13">
        <v>4</v>
      </c>
      <c r="H1143" s="2" t="s">
        <v>5165</v>
      </c>
      <c r="I1143" s="2" t="str">
        <f t="shared" si="18"/>
        <v>Grottina N del Sanatorio 4</v>
      </c>
    </row>
    <row r="1144" spans="1:9" ht="14.25" x14ac:dyDescent="0.2">
      <c r="A1144" s="13">
        <v>1143</v>
      </c>
      <c r="B1144" s="18" t="s">
        <v>2821</v>
      </c>
      <c r="C1144" s="15" t="s">
        <v>2822</v>
      </c>
      <c r="D1144" s="15" t="s">
        <v>5166</v>
      </c>
      <c r="E1144" s="15" t="s">
        <v>829</v>
      </c>
      <c r="F1144" s="15"/>
      <c r="G1144" s="13">
        <v>4</v>
      </c>
      <c r="H1144" s="2" t="s">
        <v>5166</v>
      </c>
      <c r="I1144" s="2" t="str">
        <f t="shared" si="18"/>
        <v xml:space="preserve">Grottina di Rialbo </v>
      </c>
    </row>
    <row r="1145" spans="1:9" ht="14.25" x14ac:dyDescent="0.2">
      <c r="A1145" s="13">
        <v>1144</v>
      </c>
      <c r="B1145" s="18" t="s">
        <v>2823</v>
      </c>
      <c r="C1145" s="15" t="s">
        <v>1141</v>
      </c>
      <c r="D1145" s="15" t="s">
        <v>5167</v>
      </c>
      <c r="E1145" s="15" t="s">
        <v>351</v>
      </c>
      <c r="F1145" s="15"/>
      <c r="G1145" s="13">
        <v>19</v>
      </c>
      <c r="H1145" s="2" t="s">
        <v>5167</v>
      </c>
      <c r="I1145" s="2" t="str">
        <f t="shared" si="18"/>
        <v>Grave Le Russe</v>
      </c>
    </row>
    <row r="1146" spans="1:9" ht="14.25" x14ac:dyDescent="0.2">
      <c r="A1146" s="13">
        <v>1145</v>
      </c>
      <c r="B1146" s="18" t="s">
        <v>2824</v>
      </c>
      <c r="C1146" s="15" t="s">
        <v>1124</v>
      </c>
      <c r="D1146" s="15" t="s">
        <v>5168</v>
      </c>
      <c r="E1146" s="15" t="s">
        <v>351</v>
      </c>
      <c r="F1146" s="15"/>
      <c r="G1146" s="13">
        <v>19</v>
      </c>
      <c r="H1146" s="2" t="s">
        <v>5168</v>
      </c>
      <c r="I1146" s="2" t="str">
        <f t="shared" si="18"/>
        <v>Grotta Croce 1</v>
      </c>
    </row>
    <row r="1147" spans="1:9" ht="14.25" x14ac:dyDescent="0.2">
      <c r="A1147" s="13">
        <v>1146</v>
      </c>
      <c r="B1147" s="18" t="s">
        <v>2825</v>
      </c>
      <c r="C1147" s="15" t="s">
        <v>1195</v>
      </c>
      <c r="D1147" s="15" t="s">
        <v>5169</v>
      </c>
      <c r="E1147" s="15" t="s">
        <v>351</v>
      </c>
      <c r="F1147" s="15"/>
      <c r="G1147" s="13">
        <v>19</v>
      </c>
      <c r="H1147" s="2" t="s">
        <v>5169</v>
      </c>
      <c r="I1147" s="2" t="str">
        <f t="shared" si="18"/>
        <v>Grotta  Croce 2</v>
      </c>
    </row>
    <row r="1148" spans="1:9" ht="14.25" x14ac:dyDescent="0.2">
      <c r="A1148" s="13">
        <v>1147</v>
      </c>
      <c r="B1148" s="18" t="s">
        <v>2826</v>
      </c>
      <c r="C1148" s="15" t="s">
        <v>1124</v>
      </c>
      <c r="D1148" s="15" t="s">
        <v>5170</v>
      </c>
      <c r="E1148" s="15" t="s">
        <v>351</v>
      </c>
      <c r="F1148" s="15"/>
      <c r="G1148" s="13">
        <v>19</v>
      </c>
      <c r="H1148" s="2" t="s">
        <v>5170</v>
      </c>
      <c r="I1148" s="2" t="str">
        <f t="shared" si="18"/>
        <v>Grotta Caprara 2</v>
      </c>
    </row>
    <row r="1149" spans="1:9" ht="14.25" x14ac:dyDescent="0.2">
      <c r="A1149" s="13">
        <v>1148</v>
      </c>
      <c r="B1149" s="18" t="s">
        <v>2827</v>
      </c>
      <c r="C1149" s="15" t="s">
        <v>1124</v>
      </c>
      <c r="D1149" s="15" t="s">
        <v>5171</v>
      </c>
      <c r="E1149" s="15" t="s">
        <v>351</v>
      </c>
      <c r="F1149" s="15"/>
      <c r="G1149" s="13">
        <v>19</v>
      </c>
      <c r="H1149" s="2" t="s">
        <v>5171</v>
      </c>
      <c r="I1149" s="2" t="str">
        <f t="shared" si="18"/>
        <v>Grotta Caprara 3</v>
      </c>
    </row>
    <row r="1150" spans="1:9" ht="14.25" x14ac:dyDescent="0.2">
      <c r="A1150" s="13">
        <v>1149</v>
      </c>
      <c r="B1150" s="18" t="s">
        <v>2828</v>
      </c>
      <c r="C1150" s="15" t="s">
        <v>1124</v>
      </c>
      <c r="D1150" s="15" t="s">
        <v>5172</v>
      </c>
      <c r="E1150" s="15" t="s">
        <v>351</v>
      </c>
      <c r="F1150" s="15"/>
      <c r="G1150" s="13">
        <v>19</v>
      </c>
      <c r="H1150" s="2" t="s">
        <v>5172</v>
      </c>
      <c r="I1150" s="2" t="str">
        <f t="shared" si="18"/>
        <v>Grotta Caprara 4</v>
      </c>
    </row>
    <row r="1151" spans="1:9" ht="14.25" x14ac:dyDescent="0.2">
      <c r="A1151" s="13">
        <v>1150</v>
      </c>
      <c r="B1151" s="18" t="s">
        <v>2829</v>
      </c>
      <c r="C1151" s="15" t="s">
        <v>1234</v>
      </c>
      <c r="D1151" s="15" t="s">
        <v>5173</v>
      </c>
      <c r="E1151" s="15" t="s">
        <v>351</v>
      </c>
      <c r="F1151" s="15"/>
      <c r="G1151" s="13">
        <v>19</v>
      </c>
      <c r="H1151" s="2" t="s">
        <v>5173</v>
      </c>
      <c r="I1151" s="2" t="str">
        <f t="shared" si="18"/>
        <v>Grotta del Pastore</v>
      </c>
    </row>
    <row r="1152" spans="1:9" ht="14.25" x14ac:dyDescent="0.2">
      <c r="A1152" s="13">
        <v>1151</v>
      </c>
      <c r="B1152" s="18" t="s">
        <v>2830</v>
      </c>
      <c r="C1152" s="15" t="s">
        <v>1124</v>
      </c>
      <c r="D1152" s="15" t="s">
        <v>5174</v>
      </c>
      <c r="E1152" s="15" t="s">
        <v>1793</v>
      </c>
      <c r="F1152" s="15"/>
      <c r="G1152" s="13">
        <v>19</v>
      </c>
      <c r="H1152" s="2" t="s">
        <v>5174</v>
      </c>
      <c r="I1152" s="2" t="str">
        <f t="shared" si="18"/>
        <v>Grotta Giuliano 2</v>
      </c>
    </row>
    <row r="1153" spans="1:9" ht="14.25" x14ac:dyDescent="0.2">
      <c r="A1153" s="13">
        <v>1152</v>
      </c>
      <c r="B1153" s="18" t="s">
        <v>2831</v>
      </c>
      <c r="C1153" s="15" t="s">
        <v>1124</v>
      </c>
      <c r="D1153" s="15" t="s">
        <v>5175</v>
      </c>
      <c r="E1153" s="15" t="s">
        <v>2832</v>
      </c>
      <c r="F1153" s="15"/>
      <c r="G1153" s="13">
        <v>19</v>
      </c>
      <c r="H1153" s="2" t="s">
        <v>5175</v>
      </c>
      <c r="I1153" s="2" t="str">
        <f t="shared" si="18"/>
        <v>Grotta Giuliano 3</v>
      </c>
    </row>
    <row r="1154" spans="1:9" ht="14.25" x14ac:dyDescent="0.2">
      <c r="A1154" s="13">
        <v>1153</v>
      </c>
      <c r="B1154" s="18" t="s">
        <v>2833</v>
      </c>
      <c r="C1154" s="15" t="s">
        <v>1434</v>
      </c>
      <c r="D1154" s="15" t="s">
        <v>5176</v>
      </c>
      <c r="E1154" s="15" t="s">
        <v>1793</v>
      </c>
      <c r="F1154" s="15"/>
      <c r="G1154" s="13">
        <v>16</v>
      </c>
      <c r="H1154" s="2" t="s">
        <v>5176</v>
      </c>
      <c r="I1154" s="2" t="str">
        <f t="shared" si="18"/>
        <v>Inghiottitoio della Masseria Padula</v>
      </c>
    </row>
    <row r="1155" spans="1:9" ht="14.25" x14ac:dyDescent="0.2">
      <c r="A1155" s="13">
        <v>1154</v>
      </c>
      <c r="B1155" s="18" t="s">
        <v>2834</v>
      </c>
      <c r="C1155" s="15" t="s">
        <v>1237</v>
      </c>
      <c r="D1155" s="15" t="s">
        <v>5177</v>
      </c>
      <c r="E1155" s="15" t="s">
        <v>1793</v>
      </c>
      <c r="F1155" s="15"/>
      <c r="G1155" s="13">
        <v>16</v>
      </c>
      <c r="H1155" s="2" t="s">
        <v>5177</v>
      </c>
      <c r="I1155" s="2" t="str">
        <f t="shared" si="18"/>
        <v>Grotta dei Preziosi 1</v>
      </c>
    </row>
    <row r="1156" spans="1:9" ht="14.25" x14ac:dyDescent="0.2">
      <c r="A1156" s="13">
        <v>1155</v>
      </c>
      <c r="B1156" s="18" t="s">
        <v>2835</v>
      </c>
      <c r="C1156" s="15" t="s">
        <v>1237</v>
      </c>
      <c r="D1156" s="15" t="s">
        <v>5178</v>
      </c>
      <c r="E1156" s="15" t="s">
        <v>1793</v>
      </c>
      <c r="F1156" s="15"/>
      <c r="G1156" s="13">
        <v>16</v>
      </c>
      <c r="H1156" s="2" t="s">
        <v>5178</v>
      </c>
      <c r="I1156" s="2" t="str">
        <f t="shared" si="18"/>
        <v>Grotta dei Preziosi 2</v>
      </c>
    </row>
    <row r="1157" spans="1:9" ht="14.25" x14ac:dyDescent="0.2">
      <c r="A1157" s="13">
        <v>1156</v>
      </c>
      <c r="B1157" s="18" t="s">
        <v>2836</v>
      </c>
      <c r="C1157" s="15" t="s">
        <v>1124</v>
      </c>
      <c r="D1157" s="15" t="s">
        <v>5179</v>
      </c>
      <c r="E1157" s="15" t="s">
        <v>1793</v>
      </c>
      <c r="F1157" s="15" t="s">
        <v>2836</v>
      </c>
      <c r="G1157" s="13">
        <v>16</v>
      </c>
      <c r="H1157" s="2" t="s">
        <v>5179</v>
      </c>
      <c r="I1157" s="2" t="str">
        <f t="shared" si="18"/>
        <v>Grotta Bufaloria</v>
      </c>
    </row>
    <row r="1158" spans="1:9" ht="14.25" x14ac:dyDescent="0.2">
      <c r="A1158" s="13">
        <v>1157</v>
      </c>
      <c r="B1158" s="18" t="s">
        <v>2837</v>
      </c>
      <c r="C1158" s="15" t="s">
        <v>1454</v>
      </c>
      <c r="D1158" s="15" t="s">
        <v>5180</v>
      </c>
      <c r="E1158" s="15" t="s">
        <v>1793</v>
      </c>
      <c r="F1158" s="15" t="s">
        <v>2837</v>
      </c>
      <c r="G1158" s="13">
        <v>16</v>
      </c>
      <c r="H1158" s="2" t="s">
        <v>5180</v>
      </c>
      <c r="I1158" s="2" t="str">
        <f t="shared" si="18"/>
        <v>Vora di Lamavera</v>
      </c>
    </row>
    <row r="1159" spans="1:9" ht="14.25" x14ac:dyDescent="0.2">
      <c r="A1159" s="13">
        <v>1158</v>
      </c>
      <c r="B1159" s="18" t="s">
        <v>2838</v>
      </c>
      <c r="C1159" s="15" t="s">
        <v>1228</v>
      </c>
      <c r="D1159" s="15" t="s">
        <v>5181</v>
      </c>
      <c r="E1159" s="15" t="s">
        <v>351</v>
      </c>
      <c r="F1159" s="15"/>
      <c r="G1159" s="13">
        <v>4</v>
      </c>
      <c r="H1159" s="2" t="s">
        <v>5181</v>
      </c>
      <c r="I1159" s="2" t="str">
        <f t="shared" si="18"/>
        <v>Grotta in Parete</v>
      </c>
    </row>
    <row r="1160" spans="1:9" ht="14.25" x14ac:dyDescent="0.2">
      <c r="A1160" s="13">
        <v>1159</v>
      </c>
      <c r="B1160" s="18" t="s">
        <v>2839</v>
      </c>
      <c r="C1160" s="15" t="s">
        <v>1195</v>
      </c>
      <c r="D1160" s="15" t="s">
        <v>5182</v>
      </c>
      <c r="E1160" s="15" t="s">
        <v>351</v>
      </c>
      <c r="F1160" s="15"/>
      <c r="G1160" s="13">
        <v>4</v>
      </c>
      <c r="H1160" s="2" t="s">
        <v>5182</v>
      </c>
      <c r="I1160" s="2" t="str">
        <f t="shared" si="18"/>
        <v xml:space="preserve">Grotta  Pozzitiello </v>
      </c>
    </row>
    <row r="1161" spans="1:9" ht="14.25" x14ac:dyDescent="0.2">
      <c r="A1161" s="13">
        <v>1160</v>
      </c>
      <c r="B1161" s="18" t="s">
        <v>2839</v>
      </c>
      <c r="C1161" s="15" t="s">
        <v>1571</v>
      </c>
      <c r="D1161" s="15" t="s">
        <v>5183</v>
      </c>
      <c r="E1161" s="15" t="s">
        <v>351</v>
      </c>
      <c r="F1161" s="15"/>
      <c r="G1161" s="13">
        <v>4</v>
      </c>
      <c r="H1161" s="2" t="s">
        <v>5183</v>
      </c>
      <c r="I1161" s="2" t="str">
        <f t="shared" si="18"/>
        <v xml:space="preserve">Caverna Pozzitiello </v>
      </c>
    </row>
    <row r="1162" spans="1:9" ht="14.25" x14ac:dyDescent="0.2">
      <c r="A1162" s="13">
        <v>1161</v>
      </c>
      <c r="B1162" s="18" t="s">
        <v>2840</v>
      </c>
      <c r="C1162" s="15" t="s">
        <v>1117</v>
      </c>
      <c r="D1162" s="15" t="s">
        <v>5184</v>
      </c>
      <c r="E1162" s="15" t="s">
        <v>2841</v>
      </c>
      <c r="F1162" s="15"/>
      <c r="G1162" s="13">
        <v>10</v>
      </c>
      <c r="H1162" s="2" t="s">
        <v>5184</v>
      </c>
      <c r="I1162" s="2" t="str">
        <f t="shared" si="18"/>
        <v>Grotta di Eolo</v>
      </c>
    </row>
    <row r="1163" spans="1:9" ht="14.25" x14ac:dyDescent="0.2">
      <c r="A1163" s="13">
        <v>1162</v>
      </c>
      <c r="B1163" s="18" t="s">
        <v>2842</v>
      </c>
      <c r="C1163" s="15" t="s">
        <v>2843</v>
      </c>
      <c r="D1163" s="15" t="s">
        <v>5185</v>
      </c>
      <c r="E1163" s="15" t="s">
        <v>1165</v>
      </c>
      <c r="F1163" s="15"/>
      <c r="G1163" s="13">
        <v>1</v>
      </c>
      <c r="H1163" s="2" t="s">
        <v>5185</v>
      </c>
      <c r="I1163" s="2" t="str">
        <f t="shared" si="18"/>
        <v xml:space="preserve">Pozzetto dell’ Edera </v>
      </c>
    </row>
    <row r="1164" spans="1:9" ht="14.25" x14ac:dyDescent="0.2">
      <c r="A1164" s="13">
        <v>1163</v>
      </c>
      <c r="B1164" s="18" t="s">
        <v>2844</v>
      </c>
      <c r="C1164" s="15" t="s">
        <v>2845</v>
      </c>
      <c r="D1164" s="15" t="s">
        <v>5186</v>
      </c>
      <c r="E1164" s="15" t="s">
        <v>383</v>
      </c>
      <c r="F1164" s="15"/>
      <c r="G1164" s="13">
        <v>10</v>
      </c>
      <c r="H1164" s="2" t="s">
        <v>5186</v>
      </c>
      <c r="I1164" s="2" t="str">
        <f t="shared" si="18"/>
        <v>Riparo  Manisi</v>
      </c>
    </row>
    <row r="1165" spans="1:9" ht="14.25" x14ac:dyDescent="0.2">
      <c r="A1165" s="13">
        <v>1164</v>
      </c>
      <c r="B1165" s="18" t="s">
        <v>2846</v>
      </c>
      <c r="C1165" s="15" t="s">
        <v>1124</v>
      </c>
      <c r="D1165" s="15" t="s">
        <v>5187</v>
      </c>
      <c r="E1165" s="15" t="s">
        <v>2847</v>
      </c>
      <c r="F1165" s="15"/>
      <c r="G1165" s="13">
        <v>6</v>
      </c>
      <c r="H1165" s="2" t="s">
        <v>5187</v>
      </c>
      <c r="I1165" s="2" t="str">
        <f t="shared" si="18"/>
        <v>Grotta Abate dell’Acqua</v>
      </c>
    </row>
    <row r="1166" spans="1:9" ht="14.25" x14ac:dyDescent="0.2">
      <c r="A1166" s="13">
        <v>1165</v>
      </c>
      <c r="B1166" s="18" t="s">
        <v>2848</v>
      </c>
      <c r="C1166" s="15" t="s">
        <v>1124</v>
      </c>
      <c r="D1166" s="15" t="s">
        <v>5188</v>
      </c>
      <c r="E1166" s="15" t="s">
        <v>831</v>
      </c>
      <c r="F1166" s="15"/>
      <c r="G1166" s="13">
        <v>19</v>
      </c>
      <c r="H1166" s="2" t="s">
        <v>5188</v>
      </c>
      <c r="I1166" s="2" t="str">
        <f t="shared" si="18"/>
        <v>Grotta Sardella 1</v>
      </c>
    </row>
    <row r="1167" spans="1:9" ht="14.25" x14ac:dyDescent="0.2">
      <c r="A1167" s="13">
        <v>1166</v>
      </c>
      <c r="B1167" s="18" t="s">
        <v>2849</v>
      </c>
      <c r="C1167" s="15" t="s">
        <v>1117</v>
      </c>
      <c r="D1167" s="15" t="s">
        <v>5189</v>
      </c>
      <c r="E1167" s="15" t="s">
        <v>416</v>
      </c>
      <c r="F1167" s="15"/>
      <c r="G1167" s="13">
        <v>7</v>
      </c>
      <c r="H1167" s="2" t="s">
        <v>5189</v>
      </c>
      <c r="I1167" s="2" t="str">
        <f t="shared" si="18"/>
        <v>Grotta di San Biagio 1</v>
      </c>
    </row>
    <row r="1168" spans="1:9" ht="14.25" x14ac:dyDescent="0.2">
      <c r="A1168" s="13">
        <v>1167</v>
      </c>
      <c r="B1168" s="18" t="s">
        <v>2850</v>
      </c>
      <c r="C1168" s="15" t="s">
        <v>1237</v>
      </c>
      <c r="D1168" s="15" t="s">
        <v>5190</v>
      </c>
      <c r="E1168" s="15" t="s">
        <v>831</v>
      </c>
      <c r="F1168" s="15"/>
      <c r="G1168" s="13">
        <v>9</v>
      </c>
      <c r="H1168" s="2" t="s">
        <v>5190</v>
      </c>
      <c r="I1168" s="2" t="str">
        <f t="shared" si="18"/>
        <v>Grotta dei Messapi</v>
      </c>
    </row>
    <row r="1169" spans="1:9" ht="14.25" x14ac:dyDescent="0.2">
      <c r="A1169" s="13">
        <v>1168</v>
      </c>
      <c r="B1169" s="18" t="s">
        <v>2851</v>
      </c>
      <c r="C1169" s="15" t="s">
        <v>1117</v>
      </c>
      <c r="D1169" s="15" t="s">
        <v>5191</v>
      </c>
      <c r="E1169" s="15" t="s">
        <v>416</v>
      </c>
      <c r="F1169" s="15"/>
      <c r="G1169" s="13">
        <v>7</v>
      </c>
      <c r="H1169" s="2" t="s">
        <v>5191</v>
      </c>
      <c r="I1169" s="2" t="str">
        <f t="shared" si="18"/>
        <v>Grotta di Rigio 2</v>
      </c>
    </row>
    <row r="1170" spans="1:9" ht="14.25" x14ac:dyDescent="0.2">
      <c r="A1170" s="13">
        <v>1169</v>
      </c>
      <c r="B1170" s="18" t="s">
        <v>2852</v>
      </c>
      <c r="C1170" s="15" t="s">
        <v>2558</v>
      </c>
      <c r="D1170" s="15" t="s">
        <v>5192</v>
      </c>
      <c r="E1170" s="15" t="s">
        <v>416</v>
      </c>
      <c r="F1170" s="15"/>
      <c r="G1170" s="13">
        <v>7</v>
      </c>
      <c r="H1170" s="2" t="s">
        <v>5192</v>
      </c>
      <c r="I1170" s="2" t="str">
        <f t="shared" si="18"/>
        <v>Riparo Cripta di Rigio 1</v>
      </c>
    </row>
    <row r="1171" spans="1:9" ht="14.25" x14ac:dyDescent="0.2">
      <c r="A1171" s="13">
        <v>1170</v>
      </c>
      <c r="B1171" s="18" t="s">
        <v>2853</v>
      </c>
      <c r="C1171" s="15" t="s">
        <v>1117</v>
      </c>
      <c r="D1171" s="15" t="s">
        <v>5193</v>
      </c>
      <c r="E1171" s="15" t="s">
        <v>852</v>
      </c>
      <c r="F1171" s="15" t="s">
        <v>2854</v>
      </c>
      <c r="G1171" s="13">
        <v>19</v>
      </c>
      <c r="H1171" s="2" t="s">
        <v>5193</v>
      </c>
      <c r="I1171" s="2" t="str">
        <f t="shared" si="18"/>
        <v>Grotta di Laurito</v>
      </c>
    </row>
    <row r="1172" spans="1:9" ht="14.25" x14ac:dyDescent="0.2">
      <c r="A1172" s="13">
        <v>1171</v>
      </c>
      <c r="B1172" s="18" t="s">
        <v>2855</v>
      </c>
      <c r="C1172" s="15" t="s">
        <v>2109</v>
      </c>
      <c r="D1172" s="15" t="s">
        <v>5194</v>
      </c>
      <c r="E1172" s="15" t="s">
        <v>1136</v>
      </c>
      <c r="F1172" s="15"/>
      <c r="G1172" s="13">
        <v>3</v>
      </c>
      <c r="H1172" s="2" t="s">
        <v>5194</v>
      </c>
      <c r="I1172" s="2" t="str">
        <f t="shared" si="18"/>
        <v xml:space="preserve">Grotticella di Cucumo </v>
      </c>
    </row>
    <row r="1173" spans="1:9" ht="14.25" x14ac:dyDescent="0.2">
      <c r="A1173" s="13">
        <v>1172</v>
      </c>
      <c r="B1173" s="18" t="s">
        <v>2856</v>
      </c>
      <c r="C1173" s="15" t="s">
        <v>2164</v>
      </c>
      <c r="D1173" s="15" t="s">
        <v>5195</v>
      </c>
      <c r="E1173" s="15" t="s">
        <v>1136</v>
      </c>
      <c r="F1173" s="15"/>
      <c r="G1173" s="13">
        <v>3</v>
      </c>
      <c r="H1173" s="2" t="s">
        <v>5195</v>
      </c>
      <c r="I1173" s="2" t="str">
        <f t="shared" si="18"/>
        <v>Inghiottitoio di Primicerio</v>
      </c>
    </row>
    <row r="1174" spans="1:9" ht="14.25" x14ac:dyDescent="0.2">
      <c r="A1174" s="13">
        <v>1173</v>
      </c>
      <c r="B1174" s="18" t="s">
        <v>2857</v>
      </c>
      <c r="C1174" s="15" t="s">
        <v>1753</v>
      </c>
      <c r="D1174" s="15" t="s">
        <v>5196</v>
      </c>
      <c r="E1174" s="15" t="s">
        <v>1136</v>
      </c>
      <c r="F1174" s="15"/>
      <c r="G1174" s="13">
        <v>3</v>
      </c>
      <c r="H1174" s="2" t="s">
        <v>5196</v>
      </c>
      <c r="I1174" s="2" t="str">
        <f t="shared" si="18"/>
        <v>Inghiottitoio di  Varine</v>
      </c>
    </row>
    <row r="1175" spans="1:9" ht="14.25" x14ac:dyDescent="0.2">
      <c r="A1175" s="13">
        <v>1174</v>
      </c>
      <c r="B1175" s="18" t="s">
        <v>2858</v>
      </c>
      <c r="C1175" s="15" t="s">
        <v>1234</v>
      </c>
      <c r="D1175" s="15" t="s">
        <v>5197</v>
      </c>
      <c r="E1175" s="15" t="s">
        <v>590</v>
      </c>
      <c r="F1175" s="15"/>
      <c r="G1175" s="13">
        <v>10</v>
      </c>
      <c r="H1175" s="2" t="s">
        <v>5197</v>
      </c>
      <c r="I1175" s="2" t="str">
        <f t="shared" si="18"/>
        <v>Grotta del Faggiano 1 (grotta Garibaldi)</v>
      </c>
    </row>
    <row r="1176" spans="1:9" ht="14.25" x14ac:dyDescent="0.2">
      <c r="A1176" s="13">
        <v>1175</v>
      </c>
      <c r="B1176" s="18" t="s">
        <v>2859</v>
      </c>
      <c r="C1176" s="15" t="s">
        <v>1234</v>
      </c>
      <c r="D1176" s="15" t="s">
        <v>5198</v>
      </c>
      <c r="E1176" s="15" t="s">
        <v>590</v>
      </c>
      <c r="F1176" s="15"/>
      <c r="G1176" s="13">
        <v>10</v>
      </c>
      <c r="H1176" s="2" t="s">
        <v>5198</v>
      </c>
      <c r="I1176" s="2" t="str">
        <f t="shared" si="18"/>
        <v>Grotta del Faggiano 2</v>
      </c>
    </row>
    <row r="1177" spans="1:9" ht="14.25" x14ac:dyDescent="0.2">
      <c r="A1177" s="13">
        <v>1176</v>
      </c>
      <c r="B1177" s="18" t="s">
        <v>2860</v>
      </c>
      <c r="C1177" s="15" t="s">
        <v>1234</v>
      </c>
      <c r="D1177" s="15" t="s">
        <v>5199</v>
      </c>
      <c r="E1177" s="15" t="s">
        <v>590</v>
      </c>
      <c r="F1177" s="15"/>
      <c r="G1177" s="13">
        <v>10</v>
      </c>
      <c r="H1177" s="2" t="s">
        <v>5199</v>
      </c>
      <c r="I1177" s="2" t="str">
        <f t="shared" ref="I1177:I1240" si="19">H1177</f>
        <v>Grotta del Faggiano 3</v>
      </c>
    </row>
    <row r="1178" spans="1:9" ht="14.25" x14ac:dyDescent="0.2">
      <c r="A1178" s="13">
        <v>1177</v>
      </c>
      <c r="B1178" s="18" t="s">
        <v>2861</v>
      </c>
      <c r="C1178" s="15" t="s">
        <v>1358</v>
      </c>
      <c r="D1178" s="15" t="s">
        <v>5200</v>
      </c>
      <c r="E1178" s="15" t="s">
        <v>590</v>
      </c>
      <c r="F1178" s="15"/>
      <c r="G1178" s="13">
        <v>10</v>
      </c>
      <c r="H1178" s="2" t="s">
        <v>5200</v>
      </c>
      <c r="I1178" s="2" t="str">
        <f t="shared" si="19"/>
        <v>Grotta del  Faggiano 4</v>
      </c>
    </row>
    <row r="1179" spans="1:9" ht="14.25" x14ac:dyDescent="0.2">
      <c r="A1179" s="13">
        <v>1178</v>
      </c>
      <c r="B1179" s="18" t="s">
        <v>2862</v>
      </c>
      <c r="C1179" s="15" t="s">
        <v>1124</v>
      </c>
      <c r="D1179" s="15" t="s">
        <v>5201</v>
      </c>
      <c r="E1179" s="15" t="s">
        <v>590</v>
      </c>
      <c r="F1179" s="15"/>
      <c r="G1179" s="13">
        <v>10</v>
      </c>
      <c r="H1179" s="2" t="s">
        <v>5201</v>
      </c>
      <c r="I1179" s="2" t="str">
        <f t="shared" si="19"/>
        <v>Grotta San Crispieri 3</v>
      </c>
    </row>
    <row r="1180" spans="1:9" ht="14.25" x14ac:dyDescent="0.2">
      <c r="A1180" s="13">
        <v>1179</v>
      </c>
      <c r="B1180" s="18" t="s">
        <v>2863</v>
      </c>
      <c r="C1180" s="15" t="s">
        <v>1124</v>
      </c>
      <c r="D1180" s="15" t="s">
        <v>5202</v>
      </c>
      <c r="E1180" s="15" t="s">
        <v>1736</v>
      </c>
      <c r="F1180" s="15"/>
      <c r="G1180" s="13">
        <v>19</v>
      </c>
      <c r="H1180" s="2" t="s">
        <v>5202</v>
      </c>
      <c r="I1180" s="2" t="str">
        <f t="shared" si="19"/>
        <v>Grotta Morta</v>
      </c>
    </row>
    <row r="1181" spans="1:9" ht="14.25" x14ac:dyDescent="0.2">
      <c r="A1181" s="13">
        <v>1180</v>
      </c>
      <c r="B1181" s="18" t="s">
        <v>2864</v>
      </c>
      <c r="C1181" s="15" t="s">
        <v>1234</v>
      </c>
      <c r="D1181" s="15" t="s">
        <v>5203</v>
      </c>
      <c r="E1181" s="15" t="s">
        <v>2865</v>
      </c>
      <c r="F1181" s="15"/>
      <c r="G1181" s="13">
        <v>9</v>
      </c>
      <c r="H1181" s="2" t="s">
        <v>5203</v>
      </c>
      <c r="I1181" s="2" t="str">
        <f t="shared" si="19"/>
        <v>Grotta del Pescatore</v>
      </c>
    </row>
    <row r="1182" spans="1:9" ht="14.25" x14ac:dyDescent="0.2">
      <c r="A1182" s="13">
        <v>1181</v>
      </c>
      <c r="B1182" s="18" t="s">
        <v>2866</v>
      </c>
      <c r="C1182" s="15" t="s">
        <v>1195</v>
      </c>
      <c r="D1182" s="15" t="s">
        <v>5204</v>
      </c>
      <c r="E1182" s="15" t="s">
        <v>36</v>
      </c>
      <c r="F1182" s="15"/>
      <c r="G1182" s="13">
        <v>9</v>
      </c>
      <c r="H1182" s="2" t="s">
        <v>5204</v>
      </c>
      <c r="I1182" s="2" t="str">
        <f t="shared" si="19"/>
        <v>Grotta  Torre Cintola 2</v>
      </c>
    </row>
    <row r="1183" spans="1:9" ht="14.25" x14ac:dyDescent="0.2">
      <c r="A1183" s="13">
        <v>1182</v>
      </c>
      <c r="B1183" s="18" t="s">
        <v>2867</v>
      </c>
      <c r="C1183" s="15" t="s">
        <v>1151</v>
      </c>
      <c r="D1183" s="15" t="s">
        <v>5205</v>
      </c>
      <c r="E1183" s="15" t="s">
        <v>1136</v>
      </c>
      <c r="F1183" s="15"/>
      <c r="G1183" s="13">
        <v>3</v>
      </c>
      <c r="H1183" s="2" t="s">
        <v>5205</v>
      </c>
      <c r="I1183" s="2" t="str">
        <f t="shared" si="19"/>
        <v>Voragine Lamione</v>
      </c>
    </row>
    <row r="1184" spans="1:9" ht="14.25" x14ac:dyDescent="0.2">
      <c r="A1184" s="13">
        <v>1183</v>
      </c>
      <c r="B1184" s="18" t="s">
        <v>590</v>
      </c>
      <c r="C1184" s="15" t="s">
        <v>1117</v>
      </c>
      <c r="D1184" s="15" t="s">
        <v>5206</v>
      </c>
      <c r="E1184" s="15" t="s">
        <v>590</v>
      </c>
      <c r="F1184" s="15"/>
      <c r="G1184" s="13">
        <v>10</v>
      </c>
      <c r="H1184" s="2" t="s">
        <v>5206</v>
      </c>
      <c r="I1184" s="2" t="str">
        <f t="shared" si="19"/>
        <v>Grotta di Faggiano</v>
      </c>
    </row>
    <row r="1185" spans="1:9" ht="14.25" x14ac:dyDescent="0.2">
      <c r="A1185" s="13">
        <v>1184</v>
      </c>
      <c r="B1185" s="18" t="s">
        <v>2868</v>
      </c>
      <c r="C1185" s="15" t="s">
        <v>1117</v>
      </c>
      <c r="D1185" s="15" t="s">
        <v>5207</v>
      </c>
      <c r="E1185" s="15" t="s">
        <v>2869</v>
      </c>
      <c r="F1185" s="15"/>
      <c r="G1185" s="13">
        <v>4</v>
      </c>
      <c r="H1185" s="2" t="s">
        <v>5207</v>
      </c>
      <c r="I1185" s="2" t="str">
        <f t="shared" si="19"/>
        <v>Grotta di San Giorgio Ionico 1</v>
      </c>
    </row>
    <row r="1186" spans="1:9" ht="14.25" x14ac:dyDescent="0.2">
      <c r="A1186" s="13">
        <v>1185</v>
      </c>
      <c r="B1186" s="18" t="s">
        <v>2870</v>
      </c>
      <c r="C1186" s="15" t="s">
        <v>1117</v>
      </c>
      <c r="D1186" s="15" t="s">
        <v>5208</v>
      </c>
      <c r="E1186" s="15" t="s">
        <v>1808</v>
      </c>
      <c r="F1186" s="15"/>
      <c r="G1186" s="13">
        <v>19</v>
      </c>
      <c r="H1186" s="2" t="s">
        <v>5208</v>
      </c>
      <c r="I1186" s="2" t="str">
        <f t="shared" si="19"/>
        <v xml:space="preserve">Grotta di Santa Candida </v>
      </c>
    </row>
    <row r="1187" spans="1:9" ht="14.25" x14ac:dyDescent="0.2">
      <c r="A1187" s="13">
        <v>1186</v>
      </c>
      <c r="B1187" s="18" t="s">
        <v>2871</v>
      </c>
      <c r="C1187" s="15" t="s">
        <v>1117</v>
      </c>
      <c r="D1187" s="15" t="s">
        <v>5209</v>
      </c>
      <c r="E1187" s="15" t="s">
        <v>416</v>
      </c>
      <c r="F1187" s="15"/>
      <c r="G1187" s="13">
        <v>7</v>
      </c>
      <c r="H1187" s="2" t="s">
        <v>5209</v>
      </c>
      <c r="I1187" s="2" t="str">
        <f t="shared" si="19"/>
        <v>Grotta di Caprarello</v>
      </c>
    </row>
    <row r="1188" spans="1:9" ht="14.25" x14ac:dyDescent="0.2">
      <c r="A1188" s="13">
        <v>1187</v>
      </c>
      <c r="B1188" s="18" t="s">
        <v>2872</v>
      </c>
      <c r="C1188" s="15" t="s">
        <v>1264</v>
      </c>
      <c r="D1188" s="15" t="s">
        <v>5210</v>
      </c>
      <c r="E1188" s="15" t="s">
        <v>306</v>
      </c>
      <c r="F1188" s="15"/>
      <c r="G1188" s="13">
        <v>10</v>
      </c>
      <c r="H1188" s="2" t="s">
        <v>5210</v>
      </c>
      <c r="I1188" s="2" t="str">
        <f t="shared" si="19"/>
        <v>Grotta dell’ Intavolata</v>
      </c>
    </row>
    <row r="1189" spans="1:9" ht="14.25" x14ac:dyDescent="0.2">
      <c r="A1189" s="13">
        <v>1188</v>
      </c>
      <c r="B1189" s="18" t="s">
        <v>2873</v>
      </c>
      <c r="C1189" s="15" t="s">
        <v>1117</v>
      </c>
      <c r="D1189" s="15" t="s">
        <v>5211</v>
      </c>
      <c r="E1189" s="15" t="s">
        <v>416</v>
      </c>
      <c r="F1189" s="15"/>
      <c r="G1189" s="13">
        <v>7</v>
      </c>
      <c r="H1189" s="2" t="s">
        <v>5211</v>
      </c>
      <c r="I1189" s="2" t="str">
        <f t="shared" si="19"/>
        <v>Grotta di Buccito</v>
      </c>
    </row>
    <row r="1190" spans="1:9" ht="14.25" x14ac:dyDescent="0.2">
      <c r="A1190" s="13">
        <v>1189</v>
      </c>
      <c r="B1190" s="18" t="s">
        <v>2078</v>
      </c>
      <c r="C1190" s="15" t="s">
        <v>1600</v>
      </c>
      <c r="D1190" s="15" t="s">
        <v>5212</v>
      </c>
      <c r="E1190" s="15" t="s">
        <v>416</v>
      </c>
      <c r="F1190" s="15"/>
      <c r="G1190" s="13">
        <v>10</v>
      </c>
      <c r="H1190" s="2" t="s">
        <v>5212</v>
      </c>
      <c r="I1190" s="2" t="str">
        <f t="shared" si="19"/>
        <v>Grotta dei  Tre Ingressi</v>
      </c>
    </row>
    <row r="1191" spans="1:9" ht="14.25" x14ac:dyDescent="0.2">
      <c r="A1191" s="13">
        <v>1190</v>
      </c>
      <c r="B1191" s="18" t="s">
        <v>2874</v>
      </c>
      <c r="C1191" s="15" t="s">
        <v>1234</v>
      </c>
      <c r="D1191" s="15" t="s">
        <v>533</v>
      </c>
      <c r="E1191" s="15" t="s">
        <v>416</v>
      </c>
      <c r="F1191" s="15"/>
      <c r="G1191" s="13">
        <v>10</v>
      </c>
      <c r="H1191" s="2" t="s">
        <v>533</v>
      </c>
      <c r="I1191" s="2" t="str">
        <f t="shared" si="19"/>
        <v>Grotta del Fungo</v>
      </c>
    </row>
    <row r="1192" spans="1:9" ht="14.25" x14ac:dyDescent="0.2">
      <c r="A1192" s="13">
        <v>1191</v>
      </c>
      <c r="B1192" s="18" t="s">
        <v>2875</v>
      </c>
      <c r="C1192" s="15" t="s">
        <v>1234</v>
      </c>
      <c r="D1192" s="15" t="s">
        <v>5213</v>
      </c>
      <c r="E1192" s="15" t="s">
        <v>416</v>
      </c>
      <c r="F1192" s="15"/>
      <c r="G1192" s="13">
        <v>10</v>
      </c>
      <c r="H1192" s="2" t="s">
        <v>5213</v>
      </c>
      <c r="I1192" s="2" t="str">
        <f t="shared" si="19"/>
        <v>Grotta del Pino</v>
      </c>
    </row>
    <row r="1193" spans="1:9" ht="14.25" x14ac:dyDescent="0.2">
      <c r="A1193" s="13">
        <v>1192</v>
      </c>
      <c r="B1193" s="18" t="s">
        <v>2876</v>
      </c>
      <c r="C1193" s="15" t="s">
        <v>1124</v>
      </c>
      <c r="D1193" s="15" t="s">
        <v>5214</v>
      </c>
      <c r="E1193" s="15" t="s">
        <v>416</v>
      </c>
      <c r="F1193" s="15"/>
      <c r="G1193" s="13">
        <v>10</v>
      </c>
      <c r="H1193" s="2" t="s">
        <v>5214</v>
      </c>
      <c r="I1193" s="2" t="str">
        <f t="shared" si="19"/>
        <v>Grotta San Biagio e Simone</v>
      </c>
    </row>
    <row r="1194" spans="1:9" ht="14.25" x14ac:dyDescent="0.2">
      <c r="A1194" s="13">
        <v>1193</v>
      </c>
      <c r="B1194" s="18" t="s">
        <v>2877</v>
      </c>
      <c r="C1194" s="15" t="s">
        <v>1221</v>
      </c>
      <c r="D1194" s="15" t="s">
        <v>5215</v>
      </c>
      <c r="E1194" s="15" t="s">
        <v>416</v>
      </c>
      <c r="F1194" s="15"/>
      <c r="G1194" s="13">
        <v>13</v>
      </c>
      <c r="H1194" s="2" t="s">
        <v>5215</v>
      </c>
      <c r="I1194" s="2" t="str">
        <f t="shared" si="19"/>
        <v>Grotta di  Monte Pizzuto 2</v>
      </c>
    </row>
    <row r="1195" spans="1:9" ht="14.25" x14ac:dyDescent="0.2">
      <c r="A1195" s="13">
        <v>1194</v>
      </c>
      <c r="B1195" s="18" t="s">
        <v>2878</v>
      </c>
      <c r="C1195" s="15" t="s">
        <v>1117</v>
      </c>
      <c r="D1195" s="15" t="s">
        <v>5216</v>
      </c>
      <c r="E1195" s="15" t="s">
        <v>416</v>
      </c>
      <c r="F1195" s="15"/>
      <c r="G1195" s="13">
        <v>13</v>
      </c>
      <c r="H1195" s="2" t="s">
        <v>5216</v>
      </c>
      <c r="I1195" s="2" t="str">
        <f t="shared" si="19"/>
        <v>Grotta di Monte Pizzuto 3</v>
      </c>
    </row>
    <row r="1196" spans="1:9" ht="14.25" x14ac:dyDescent="0.2">
      <c r="A1196" s="13">
        <v>1195</v>
      </c>
      <c r="B1196" s="18" t="s">
        <v>2879</v>
      </c>
      <c r="C1196" s="15" t="s">
        <v>1117</v>
      </c>
      <c r="D1196" s="15" t="s">
        <v>5217</v>
      </c>
      <c r="E1196" s="15" t="s">
        <v>590</v>
      </c>
      <c r="F1196" s="15"/>
      <c r="G1196" s="13">
        <v>10</v>
      </c>
      <c r="H1196" s="2" t="s">
        <v>5217</v>
      </c>
      <c r="I1196" s="2" t="str">
        <f t="shared" si="19"/>
        <v>Grotta di Faggiano 6</v>
      </c>
    </row>
    <row r="1197" spans="1:9" ht="14.25" x14ac:dyDescent="0.2">
      <c r="A1197" s="13">
        <v>1196</v>
      </c>
      <c r="B1197" s="18" t="s">
        <v>2880</v>
      </c>
      <c r="C1197" s="15" t="s">
        <v>1117</v>
      </c>
      <c r="D1197" s="15" t="s">
        <v>5218</v>
      </c>
      <c r="E1197" s="15" t="s">
        <v>590</v>
      </c>
      <c r="F1197" s="15"/>
      <c r="G1197" s="13">
        <v>10</v>
      </c>
      <c r="H1197" s="2" t="s">
        <v>5218</v>
      </c>
      <c r="I1197" s="2" t="str">
        <f t="shared" si="19"/>
        <v>Grotta di Faggiano 7</v>
      </c>
    </row>
    <row r="1198" spans="1:9" ht="14.25" x14ac:dyDescent="0.2">
      <c r="A1198" s="13">
        <v>1197</v>
      </c>
      <c r="B1198" s="18" t="s">
        <v>2881</v>
      </c>
      <c r="C1198" s="15" t="s">
        <v>1117</v>
      </c>
      <c r="D1198" s="15" t="s">
        <v>5219</v>
      </c>
      <c r="E1198" s="15" t="s">
        <v>2869</v>
      </c>
      <c r="F1198" s="15"/>
      <c r="G1198" s="13">
        <v>4</v>
      </c>
      <c r="H1198" s="2" t="s">
        <v>5219</v>
      </c>
      <c r="I1198" s="2" t="str">
        <f t="shared" si="19"/>
        <v>Grotta di San Giorgio Ionico 2 (grotta delle Croci)</v>
      </c>
    </row>
    <row r="1199" spans="1:9" ht="14.25" x14ac:dyDescent="0.2">
      <c r="A1199" s="13">
        <v>1198</v>
      </c>
      <c r="B1199" s="18" t="s">
        <v>2882</v>
      </c>
      <c r="C1199" s="15" t="s">
        <v>1129</v>
      </c>
      <c r="D1199" s="15" t="s">
        <v>5220</v>
      </c>
      <c r="E1199" s="15" t="s">
        <v>36</v>
      </c>
      <c r="F1199" s="15"/>
      <c r="G1199" s="13">
        <v>9</v>
      </c>
      <c r="H1199" s="2" t="s">
        <v>5220</v>
      </c>
      <c r="I1199" s="2" t="str">
        <f t="shared" si="19"/>
        <v>Grotta della Frana</v>
      </c>
    </row>
    <row r="1200" spans="1:9" ht="14.25" x14ac:dyDescent="0.2">
      <c r="A1200" s="13">
        <v>1199</v>
      </c>
      <c r="B1200" s="18" t="s">
        <v>2883</v>
      </c>
      <c r="C1200" s="15" t="s">
        <v>1117</v>
      </c>
      <c r="D1200" s="15" t="s">
        <v>5221</v>
      </c>
      <c r="E1200" s="15" t="s">
        <v>1885</v>
      </c>
      <c r="F1200" s="15"/>
      <c r="G1200" s="13">
        <v>6</v>
      </c>
      <c r="H1200" s="2" t="s">
        <v>5221</v>
      </c>
      <c r="I1200" s="2" t="str">
        <f t="shared" si="19"/>
        <v>Grotta di Tiflis 2</v>
      </c>
    </row>
    <row r="1201" spans="1:9" ht="14.25" x14ac:dyDescent="0.2">
      <c r="A1201" s="13">
        <v>1200</v>
      </c>
      <c r="B1201" s="18" t="s">
        <v>2418</v>
      </c>
      <c r="C1201" s="15" t="s">
        <v>1117</v>
      </c>
      <c r="D1201" s="15" t="s">
        <v>5222</v>
      </c>
      <c r="E1201" s="15" t="s">
        <v>1136</v>
      </c>
      <c r="F1201" s="15"/>
      <c r="G1201" s="13">
        <v>3</v>
      </c>
      <c r="H1201" s="2" t="s">
        <v>5222</v>
      </c>
      <c r="I1201" s="2" t="str">
        <f t="shared" si="19"/>
        <v>Grotta di Pozzo Cucù</v>
      </c>
    </row>
    <row r="1202" spans="1:9" ht="14.25" x14ac:dyDescent="0.2">
      <c r="A1202" s="13">
        <v>1201</v>
      </c>
      <c r="B1202" s="18" t="s">
        <v>2884</v>
      </c>
      <c r="C1202" s="15" t="s">
        <v>2885</v>
      </c>
      <c r="D1202" s="15" t="s">
        <v>5223</v>
      </c>
      <c r="E1202" s="15" t="s">
        <v>829</v>
      </c>
      <c r="F1202" s="15" t="s">
        <v>2886</v>
      </c>
      <c r="G1202" s="13">
        <v>19</v>
      </c>
      <c r="H1202" s="2" t="s">
        <v>5223</v>
      </c>
      <c r="I1202" s="2" t="str">
        <f t="shared" si="19"/>
        <v>Grotta chiesa Santa Maria di Agnano</v>
      </c>
    </row>
    <row r="1203" spans="1:9" ht="14.25" x14ac:dyDescent="0.2">
      <c r="A1203" s="13">
        <v>1202</v>
      </c>
      <c r="B1203" s="18" t="s">
        <v>2887</v>
      </c>
      <c r="C1203" s="15" t="s">
        <v>1117</v>
      </c>
      <c r="D1203" s="15" t="s">
        <v>5224</v>
      </c>
      <c r="E1203" s="15" t="s">
        <v>752</v>
      </c>
      <c r="F1203" s="15"/>
      <c r="G1203" s="13">
        <v>10</v>
      </c>
      <c r="H1203" s="2" t="s">
        <v>5224</v>
      </c>
      <c r="I1203" s="2" t="str">
        <f t="shared" si="19"/>
        <v>Grotta di Leucaspide</v>
      </c>
    </row>
    <row r="1204" spans="1:9" ht="14.25" x14ac:dyDescent="0.2">
      <c r="A1204" s="13">
        <v>1203</v>
      </c>
      <c r="B1204" s="18" t="s">
        <v>2888</v>
      </c>
      <c r="C1204" s="15" t="s">
        <v>1117</v>
      </c>
      <c r="D1204" s="15" t="s">
        <v>5225</v>
      </c>
      <c r="E1204" s="15" t="s">
        <v>306</v>
      </c>
      <c r="F1204" s="15"/>
      <c r="G1204" s="13">
        <v>10</v>
      </c>
      <c r="H1204" s="2" t="s">
        <v>5225</v>
      </c>
      <c r="I1204" s="2" t="str">
        <f t="shared" si="19"/>
        <v>Grotta di Leucaspide 2</v>
      </c>
    </row>
    <row r="1205" spans="1:9" ht="14.25" x14ac:dyDescent="0.2">
      <c r="A1205" s="13">
        <v>1204</v>
      </c>
      <c r="B1205" s="18" t="s">
        <v>2889</v>
      </c>
      <c r="C1205" s="15" t="s">
        <v>1256</v>
      </c>
      <c r="D1205" s="15" t="s">
        <v>5226</v>
      </c>
      <c r="E1205" s="15" t="s">
        <v>306</v>
      </c>
      <c r="F1205" s="15"/>
      <c r="G1205" s="13">
        <v>10</v>
      </c>
      <c r="H1205" s="2" t="s">
        <v>5226</v>
      </c>
      <c r="I1205" s="2" t="str">
        <f t="shared" si="19"/>
        <v>Grotta delle Rudiste</v>
      </c>
    </row>
    <row r="1206" spans="1:9" ht="14.25" x14ac:dyDescent="0.2">
      <c r="A1206" s="13">
        <v>1205</v>
      </c>
      <c r="B1206" s="18" t="s">
        <v>2890</v>
      </c>
      <c r="C1206" s="15" t="s">
        <v>1124</v>
      </c>
      <c r="D1206" s="15" t="s">
        <v>5227</v>
      </c>
      <c r="E1206" s="15" t="s">
        <v>306</v>
      </c>
      <c r="F1206" s="15"/>
      <c r="G1206" s="13">
        <v>10</v>
      </c>
      <c r="H1206" s="2" t="s">
        <v>5227</v>
      </c>
      <c r="I1206" s="2" t="str">
        <f t="shared" si="19"/>
        <v>Grotta Corridoio del Casco</v>
      </c>
    </row>
    <row r="1207" spans="1:9" ht="14.25" x14ac:dyDescent="0.2">
      <c r="A1207" s="13">
        <v>1206</v>
      </c>
      <c r="B1207" s="18" t="s">
        <v>2891</v>
      </c>
      <c r="C1207" s="15" t="s">
        <v>1124</v>
      </c>
      <c r="D1207" s="15" t="s">
        <v>5228</v>
      </c>
      <c r="E1207" s="15" t="s">
        <v>306</v>
      </c>
      <c r="F1207" s="15"/>
      <c r="G1207" s="13">
        <v>10</v>
      </c>
      <c r="H1207" s="2" t="s">
        <v>5228</v>
      </c>
      <c r="I1207" s="2" t="str">
        <f t="shared" si="19"/>
        <v>Grotta Accetta Piccola</v>
      </c>
    </row>
    <row r="1208" spans="1:9" ht="14.25" x14ac:dyDescent="0.2">
      <c r="A1208" s="13">
        <v>1207</v>
      </c>
      <c r="B1208" s="18" t="s">
        <v>2892</v>
      </c>
      <c r="C1208" s="15" t="s">
        <v>1124</v>
      </c>
      <c r="D1208" s="15" t="s">
        <v>5229</v>
      </c>
      <c r="E1208" s="15" t="s">
        <v>306</v>
      </c>
      <c r="F1208" s="15"/>
      <c r="G1208" s="13">
        <v>10</v>
      </c>
      <c r="H1208" s="2" t="s">
        <v>5229</v>
      </c>
      <c r="I1208" s="2" t="str">
        <f t="shared" si="19"/>
        <v>Grotta Accetta Grande</v>
      </c>
    </row>
    <row r="1209" spans="1:9" ht="14.25" x14ac:dyDescent="0.2">
      <c r="A1209" s="13">
        <v>1208</v>
      </c>
      <c r="B1209" s="18" t="s">
        <v>2893</v>
      </c>
      <c r="C1209" s="15" t="s">
        <v>1124</v>
      </c>
      <c r="D1209" s="15" t="s">
        <v>5230</v>
      </c>
      <c r="E1209" s="15" t="s">
        <v>1736</v>
      </c>
      <c r="F1209" s="15"/>
      <c r="G1209" s="13">
        <v>10</v>
      </c>
      <c r="H1209" s="2" t="s">
        <v>5230</v>
      </c>
      <c r="I1209" s="2" t="str">
        <f t="shared" si="19"/>
        <v>Grotta Pentima</v>
      </c>
    </row>
    <row r="1210" spans="1:9" ht="14.25" x14ac:dyDescent="0.2">
      <c r="A1210" s="13">
        <v>1209</v>
      </c>
      <c r="B1210" s="18" t="s">
        <v>2894</v>
      </c>
      <c r="C1210" s="15" t="s">
        <v>1124</v>
      </c>
      <c r="D1210" s="15" t="s">
        <v>5231</v>
      </c>
      <c r="E1210" s="15" t="s">
        <v>1736</v>
      </c>
      <c r="F1210" s="15"/>
      <c r="G1210" s="13">
        <v>10</v>
      </c>
      <c r="H1210" s="2" t="s">
        <v>5231</v>
      </c>
      <c r="I1210" s="2" t="str">
        <f t="shared" si="19"/>
        <v>Grotta Masseria Colombo</v>
      </c>
    </row>
    <row r="1211" spans="1:9" ht="14.25" x14ac:dyDescent="0.2">
      <c r="A1211" s="13">
        <v>1210</v>
      </c>
      <c r="B1211" s="18" t="s">
        <v>2894</v>
      </c>
      <c r="C1211" s="15" t="s">
        <v>1156</v>
      </c>
      <c r="D1211" s="15" t="s">
        <v>5232</v>
      </c>
      <c r="E1211" s="15" t="s">
        <v>1736</v>
      </c>
      <c r="F1211" s="15"/>
      <c r="G1211" s="13">
        <v>10</v>
      </c>
      <c r="H1211" s="2" t="s">
        <v>5232</v>
      </c>
      <c r="I1211" s="2" t="str">
        <f t="shared" si="19"/>
        <v>Inghiottitoio Masseria Colombo</v>
      </c>
    </row>
    <row r="1212" spans="1:9" ht="14.25" x14ac:dyDescent="0.2">
      <c r="A1212" s="13">
        <v>1211</v>
      </c>
      <c r="B1212" s="18" t="s">
        <v>2895</v>
      </c>
      <c r="C1212" s="15" t="s">
        <v>1739</v>
      </c>
      <c r="D1212" s="15" t="s">
        <v>5233</v>
      </c>
      <c r="E1212" s="15" t="s">
        <v>409</v>
      </c>
      <c r="F1212" s="15" t="s">
        <v>1137</v>
      </c>
      <c r="G1212" s="13">
        <v>7</v>
      </c>
      <c r="H1212" s="2" t="s">
        <v>5233</v>
      </c>
      <c r="I1212" s="2" t="str">
        <f t="shared" si="19"/>
        <v>Grave  Appestati (la Grave)</v>
      </c>
    </row>
    <row r="1213" spans="1:9" ht="14.25" x14ac:dyDescent="0.2">
      <c r="A1213" s="13">
        <v>1212</v>
      </c>
      <c r="B1213" s="18" t="s">
        <v>2896</v>
      </c>
      <c r="C1213" s="15" t="s">
        <v>1264</v>
      </c>
      <c r="D1213" s="15" t="s">
        <v>5234</v>
      </c>
      <c r="E1213" s="15" t="s">
        <v>36</v>
      </c>
      <c r="F1213" s="15"/>
      <c r="G1213" s="13">
        <v>9</v>
      </c>
      <c r="H1213" s="2" t="s">
        <v>5234</v>
      </c>
      <c r="I1213" s="2" t="str">
        <f t="shared" si="19"/>
        <v xml:space="preserve">Grotta dell’ Arco </v>
      </c>
    </row>
    <row r="1214" spans="1:9" ht="14.25" x14ac:dyDescent="0.2">
      <c r="A1214" s="13">
        <v>1213</v>
      </c>
      <c r="B1214" s="18" t="s">
        <v>2897</v>
      </c>
      <c r="C1214" s="15" t="s">
        <v>1234</v>
      </c>
      <c r="D1214" s="15" t="s">
        <v>5235</v>
      </c>
      <c r="E1214" s="15" t="s">
        <v>36</v>
      </c>
      <c r="F1214" s="15"/>
      <c r="G1214" s="13">
        <v>9</v>
      </c>
      <c r="H1214" s="2" t="s">
        <v>5235</v>
      </c>
      <c r="I1214" s="2" t="str">
        <f t="shared" si="19"/>
        <v>Grotta del Salto</v>
      </c>
    </row>
    <row r="1215" spans="1:9" ht="14.25" x14ac:dyDescent="0.2">
      <c r="A1215" s="13">
        <v>1214</v>
      </c>
      <c r="B1215" s="18" t="s">
        <v>2898</v>
      </c>
      <c r="C1215" s="15" t="s">
        <v>1256</v>
      </c>
      <c r="D1215" s="15" t="s">
        <v>5236</v>
      </c>
      <c r="E1215" s="15" t="s">
        <v>33</v>
      </c>
      <c r="F1215" s="15"/>
      <c r="G1215" s="13">
        <v>6</v>
      </c>
      <c r="H1215" s="2" t="s">
        <v>5236</v>
      </c>
      <c r="I1215" s="2" t="str">
        <f t="shared" si="19"/>
        <v>Grotta delle Casermette</v>
      </c>
    </row>
    <row r="1216" spans="1:9" ht="14.25" x14ac:dyDescent="0.2">
      <c r="A1216" s="13">
        <v>1215</v>
      </c>
      <c r="B1216" s="18" t="s">
        <v>2899</v>
      </c>
      <c r="C1216" s="15" t="s">
        <v>2900</v>
      </c>
      <c r="D1216" s="15" t="s">
        <v>5237</v>
      </c>
      <c r="E1216" s="15" t="s">
        <v>1793</v>
      </c>
      <c r="F1216" s="15" t="s">
        <v>2901</v>
      </c>
      <c r="G1216" s="13">
        <v>5</v>
      </c>
      <c r="H1216" s="2" t="s">
        <v>5237</v>
      </c>
      <c r="I1216" s="2" t="str">
        <f t="shared" si="19"/>
        <v>Buca della Mezzaluna</v>
      </c>
    </row>
    <row r="1217" spans="1:9" ht="14.25" x14ac:dyDescent="0.2">
      <c r="A1217" s="13">
        <v>1216</v>
      </c>
      <c r="B1217" s="18" t="s">
        <v>2902</v>
      </c>
      <c r="C1217" s="15" t="s">
        <v>1124</v>
      </c>
      <c r="D1217" s="15" t="s">
        <v>5238</v>
      </c>
      <c r="E1217" s="15" t="s">
        <v>1793</v>
      </c>
      <c r="F1217" s="15" t="s">
        <v>2903</v>
      </c>
      <c r="G1217" s="13">
        <v>5</v>
      </c>
      <c r="H1217" s="2" t="s">
        <v>5238</v>
      </c>
      <c r="I1217" s="2" t="str">
        <f t="shared" si="19"/>
        <v>Grotta Marina di Lamaforca</v>
      </c>
    </row>
    <row r="1218" spans="1:9" ht="14.25" x14ac:dyDescent="0.2">
      <c r="A1218" s="13">
        <v>1217</v>
      </c>
      <c r="B1218" s="18" t="s">
        <v>2904</v>
      </c>
      <c r="C1218" s="15" t="s">
        <v>1234</v>
      </c>
      <c r="D1218" s="15" t="s">
        <v>5239</v>
      </c>
      <c r="E1218" s="15" t="s">
        <v>1793</v>
      </c>
      <c r="F1218" s="15" t="s">
        <v>2901</v>
      </c>
      <c r="G1218" s="13">
        <v>16</v>
      </c>
      <c r="H1218" s="2" t="s">
        <v>5239</v>
      </c>
      <c r="I1218" s="2" t="str">
        <f t="shared" si="19"/>
        <v>Grotta del Moro (Diavolo) (grotta Azzurra)</v>
      </c>
    </row>
    <row r="1219" spans="1:9" ht="14.25" x14ac:dyDescent="0.2">
      <c r="A1219" s="13">
        <v>1218</v>
      </c>
      <c r="B1219" s="18" t="s">
        <v>2905</v>
      </c>
      <c r="C1219" s="15" t="s">
        <v>1124</v>
      </c>
      <c r="D1219" s="15" t="s">
        <v>5240</v>
      </c>
      <c r="E1219" s="15" t="s">
        <v>829</v>
      </c>
      <c r="F1219" s="15" t="s">
        <v>2906</v>
      </c>
      <c r="G1219" s="13">
        <v>16</v>
      </c>
      <c r="H1219" s="2" t="s">
        <v>5240</v>
      </c>
      <c r="I1219" s="2" t="str">
        <f t="shared" si="19"/>
        <v>Grotta Marsella</v>
      </c>
    </row>
    <row r="1220" spans="1:9" ht="14.25" x14ac:dyDescent="0.2">
      <c r="A1220" s="13">
        <v>1219</v>
      </c>
      <c r="B1220" s="18" t="s">
        <v>2907</v>
      </c>
      <c r="C1220" s="15" t="s">
        <v>6243</v>
      </c>
      <c r="D1220" s="15" t="s">
        <v>6296</v>
      </c>
      <c r="E1220" s="15" t="s">
        <v>1165</v>
      </c>
      <c r="F1220" s="15"/>
      <c r="G1220" s="13">
        <v>1</v>
      </c>
      <c r="H1220" s="2" t="s">
        <v>6296</v>
      </c>
      <c r="I1220" s="2" t="str">
        <f t="shared" si="19"/>
        <v>Grotta presso Masseria Lopez</v>
      </c>
    </row>
    <row r="1221" spans="1:9" ht="14.25" x14ac:dyDescent="0.2">
      <c r="A1221" s="13">
        <v>1220</v>
      </c>
      <c r="B1221" s="18" t="s">
        <v>2908</v>
      </c>
      <c r="C1221" s="15" t="s">
        <v>1129</v>
      </c>
      <c r="D1221" s="15" t="s">
        <v>5241</v>
      </c>
      <c r="E1221" s="15" t="s">
        <v>1165</v>
      </c>
      <c r="F1221" s="15"/>
      <c r="G1221" s="13">
        <v>1</v>
      </c>
      <c r="H1221" s="2" t="s">
        <v>5241</v>
      </c>
      <c r="I1221" s="2" t="str">
        <f t="shared" si="19"/>
        <v>Grotta della Masseria Russi</v>
      </c>
    </row>
    <row r="1222" spans="1:9" ht="14.25" x14ac:dyDescent="0.2">
      <c r="A1222" s="13">
        <v>1221</v>
      </c>
      <c r="B1222" s="18" t="s">
        <v>2909</v>
      </c>
      <c r="C1222" s="15" t="s">
        <v>1124</v>
      </c>
      <c r="D1222" s="15" t="s">
        <v>5242</v>
      </c>
      <c r="E1222" s="15" t="s">
        <v>306</v>
      </c>
      <c r="F1222" s="15"/>
      <c r="G1222" s="13">
        <v>10</v>
      </c>
      <c r="H1222" s="2" t="s">
        <v>5242</v>
      </c>
      <c r="I1222" s="2" t="str">
        <f t="shared" si="19"/>
        <v>Grotta Grindisi 1</v>
      </c>
    </row>
    <row r="1223" spans="1:9" ht="14.25" x14ac:dyDescent="0.2">
      <c r="A1223" s="13">
        <v>1222</v>
      </c>
      <c r="B1223" s="18" t="s">
        <v>2910</v>
      </c>
      <c r="C1223" s="15" t="s">
        <v>1124</v>
      </c>
      <c r="D1223" s="15" t="s">
        <v>5243</v>
      </c>
      <c r="E1223" s="15" t="s">
        <v>306</v>
      </c>
      <c r="F1223" s="15"/>
      <c r="G1223" s="13">
        <v>10</v>
      </c>
      <c r="H1223" s="2" t="s">
        <v>5243</v>
      </c>
      <c r="I1223" s="2" t="str">
        <f t="shared" si="19"/>
        <v>Grotta Grindisi 2</v>
      </c>
    </row>
    <row r="1224" spans="1:9" ht="14.25" x14ac:dyDescent="0.2">
      <c r="A1224" s="13">
        <v>1223</v>
      </c>
      <c r="B1224" s="18" t="s">
        <v>2911</v>
      </c>
      <c r="C1224" s="15" t="s">
        <v>1124</v>
      </c>
      <c r="D1224" s="15" t="s">
        <v>5244</v>
      </c>
      <c r="E1224" s="15" t="s">
        <v>306</v>
      </c>
      <c r="F1224" s="15"/>
      <c r="G1224" s="13">
        <v>10</v>
      </c>
      <c r="H1224" s="2" t="s">
        <v>5244</v>
      </c>
      <c r="I1224" s="2" t="str">
        <f t="shared" si="19"/>
        <v>Grotta Capocanale 1</v>
      </c>
    </row>
    <row r="1225" spans="1:9" ht="14.25" x14ac:dyDescent="0.2">
      <c r="A1225" s="13">
        <v>1224</v>
      </c>
      <c r="B1225" s="18" t="s">
        <v>2912</v>
      </c>
      <c r="C1225" s="15" t="s">
        <v>1124</v>
      </c>
      <c r="D1225" s="15" t="s">
        <v>5245</v>
      </c>
      <c r="E1225" s="15" t="s">
        <v>306</v>
      </c>
      <c r="F1225" s="15"/>
      <c r="G1225" s="13">
        <v>10</v>
      </c>
      <c r="H1225" s="2" t="s">
        <v>5245</v>
      </c>
      <c r="I1225" s="2" t="str">
        <f t="shared" si="19"/>
        <v>Grotta Capocanale</v>
      </c>
    </row>
    <row r="1226" spans="1:9" ht="14.25" x14ac:dyDescent="0.2">
      <c r="A1226" s="13">
        <v>1225</v>
      </c>
      <c r="B1226" s="18" t="s">
        <v>2913</v>
      </c>
      <c r="C1226" s="15" t="s">
        <v>1234</v>
      </c>
      <c r="D1226" s="15" t="s">
        <v>5246</v>
      </c>
      <c r="E1226" s="15" t="s">
        <v>391</v>
      </c>
      <c r="F1226" s="15"/>
      <c r="G1226" s="13">
        <v>10</v>
      </c>
      <c r="H1226" s="2" t="s">
        <v>5246</v>
      </c>
      <c r="I1226" s="2" t="str">
        <f t="shared" si="19"/>
        <v>Grotta del Mandorlo</v>
      </c>
    </row>
    <row r="1227" spans="1:9" ht="14.25" x14ac:dyDescent="0.2">
      <c r="A1227" s="13">
        <v>1226</v>
      </c>
      <c r="B1227" s="18" t="s">
        <v>2914</v>
      </c>
      <c r="C1227" s="15" t="s">
        <v>1256</v>
      </c>
      <c r="D1227" s="15" t="s">
        <v>5247</v>
      </c>
      <c r="E1227" s="15" t="s">
        <v>397</v>
      </c>
      <c r="F1227" s="15"/>
      <c r="G1227" s="13">
        <v>10</v>
      </c>
      <c r="H1227" s="2" t="s">
        <v>5247</v>
      </c>
      <c r="I1227" s="2" t="str">
        <f t="shared" si="19"/>
        <v>Grotta delle Selci</v>
      </c>
    </row>
    <row r="1228" spans="1:9" ht="14.25" x14ac:dyDescent="0.2">
      <c r="A1228" s="13">
        <v>1227</v>
      </c>
      <c r="B1228" s="18" t="s">
        <v>2915</v>
      </c>
      <c r="C1228" s="15" t="s">
        <v>1124</v>
      </c>
      <c r="D1228" s="15" t="s">
        <v>5248</v>
      </c>
      <c r="E1228" s="15" t="s">
        <v>294</v>
      </c>
      <c r="F1228" s="15"/>
      <c r="G1228" s="13">
        <v>1</v>
      </c>
      <c r="H1228" s="2" t="s">
        <v>5248</v>
      </c>
      <c r="I1228" s="2" t="str">
        <f t="shared" si="19"/>
        <v>Grotta Bosco Sabini</v>
      </c>
    </row>
    <row r="1229" spans="1:9" ht="14.25" x14ac:dyDescent="0.2">
      <c r="A1229" s="13">
        <v>1228</v>
      </c>
      <c r="B1229" s="18" t="s">
        <v>2916</v>
      </c>
      <c r="C1229" s="15" t="s">
        <v>1234</v>
      </c>
      <c r="D1229" s="15" t="s">
        <v>5249</v>
      </c>
      <c r="E1229" s="15" t="s">
        <v>123</v>
      </c>
      <c r="F1229" s="15"/>
      <c r="G1229" s="13">
        <v>12</v>
      </c>
      <c r="H1229" s="2" t="s">
        <v>5249</v>
      </c>
      <c r="I1229" s="2" t="str">
        <f t="shared" si="19"/>
        <v>Grotta del Gurgo 1</v>
      </c>
    </row>
    <row r="1230" spans="1:9" ht="14.25" x14ac:dyDescent="0.2">
      <c r="A1230" s="13">
        <v>1229</v>
      </c>
      <c r="B1230" s="18" t="s">
        <v>2917</v>
      </c>
      <c r="C1230" s="15" t="s">
        <v>1234</v>
      </c>
      <c r="D1230" s="15" t="s">
        <v>5250</v>
      </c>
      <c r="E1230" s="15" t="s">
        <v>123</v>
      </c>
      <c r="F1230" s="15"/>
      <c r="G1230" s="13">
        <v>12</v>
      </c>
      <c r="H1230" s="2" t="s">
        <v>5250</v>
      </c>
      <c r="I1230" s="2" t="str">
        <f t="shared" si="19"/>
        <v>Grotta del Gurgo 2</v>
      </c>
    </row>
    <row r="1231" spans="1:9" ht="14.25" x14ac:dyDescent="0.2">
      <c r="A1231" s="13">
        <v>1230</v>
      </c>
      <c r="B1231" s="18" t="s">
        <v>2918</v>
      </c>
      <c r="C1231" s="15" t="s">
        <v>1129</v>
      </c>
      <c r="D1231" s="15" t="s">
        <v>5251</v>
      </c>
      <c r="E1231" s="15" t="s">
        <v>717</v>
      </c>
      <c r="F1231" s="15"/>
      <c r="G1231" s="13">
        <v>6</v>
      </c>
      <c r="H1231" s="2" t="s">
        <v>5251</v>
      </c>
      <c r="I1231" s="2" t="str">
        <f t="shared" si="19"/>
        <v>Grotta della Cava di Pietre</v>
      </c>
    </row>
    <row r="1232" spans="1:9" ht="14.25" x14ac:dyDescent="0.2">
      <c r="A1232" s="13">
        <v>1231</v>
      </c>
      <c r="B1232" s="18" t="s">
        <v>1200</v>
      </c>
      <c r="C1232" s="15" t="s">
        <v>2302</v>
      </c>
      <c r="D1232" s="15" t="s">
        <v>5252</v>
      </c>
      <c r="E1232" s="15" t="s">
        <v>123</v>
      </c>
      <c r="F1232" s="15"/>
      <c r="G1232" s="13">
        <v>12</v>
      </c>
      <c r="H1232" s="2" t="s">
        <v>5252</v>
      </c>
      <c r="I1232" s="2" t="str">
        <f t="shared" si="19"/>
        <v>Grotticella del Gurgo</v>
      </c>
    </row>
    <row r="1233" spans="1:9" ht="14.25" x14ac:dyDescent="0.2">
      <c r="A1233" s="13">
        <v>1232</v>
      </c>
      <c r="B1233" s="18" t="s">
        <v>2919</v>
      </c>
      <c r="C1233" s="15" t="s">
        <v>1124</v>
      </c>
      <c r="D1233" s="15" t="s">
        <v>5253</v>
      </c>
      <c r="E1233" s="15" t="s">
        <v>123</v>
      </c>
      <c r="F1233" s="15"/>
      <c r="G1233" s="13">
        <v>12</v>
      </c>
      <c r="H1233" s="2" t="s">
        <v>5253</v>
      </c>
      <c r="I1233" s="2" t="str">
        <f t="shared" si="19"/>
        <v>Grotta Santa Maria di Trimoggia</v>
      </c>
    </row>
    <row r="1234" spans="1:9" ht="14.25" x14ac:dyDescent="0.2">
      <c r="A1234" s="13">
        <v>1233</v>
      </c>
      <c r="B1234" s="18" t="s">
        <v>2920</v>
      </c>
      <c r="C1234" s="15" t="s">
        <v>1141</v>
      </c>
      <c r="D1234" s="15" t="s">
        <v>5254</v>
      </c>
      <c r="E1234" s="15" t="s">
        <v>123</v>
      </c>
      <c r="F1234" s="15"/>
      <c r="G1234" s="13">
        <v>12</v>
      </c>
      <c r="H1234" s="2" t="s">
        <v>5254</v>
      </c>
      <c r="I1234" s="2" t="str">
        <f t="shared" si="19"/>
        <v>Grave Masseria Senarico di Sopra</v>
      </c>
    </row>
    <row r="1235" spans="1:9" ht="14.25" x14ac:dyDescent="0.2">
      <c r="A1235" s="13">
        <v>1234</v>
      </c>
      <c r="B1235" s="18" t="s">
        <v>1693</v>
      </c>
      <c r="C1235" s="15" t="s">
        <v>1124</v>
      </c>
      <c r="D1235" s="15" t="s">
        <v>5255</v>
      </c>
      <c r="E1235" s="15" t="s">
        <v>1188</v>
      </c>
      <c r="F1235" s="15"/>
      <c r="G1235" s="13">
        <v>12</v>
      </c>
      <c r="H1235" s="2" t="s">
        <v>5255</v>
      </c>
      <c r="I1235" s="2" t="str">
        <f t="shared" si="19"/>
        <v>Grotta Coste San Gregorio</v>
      </c>
    </row>
    <row r="1236" spans="1:9" ht="14.25" x14ac:dyDescent="0.2">
      <c r="A1236" s="20">
        <v>1235</v>
      </c>
      <c r="B1236" s="18" t="s">
        <v>2921</v>
      </c>
      <c r="C1236" s="15"/>
      <c r="D1236" s="15" t="s">
        <v>6234</v>
      </c>
      <c r="E1236" s="15" t="s">
        <v>1188</v>
      </c>
      <c r="F1236" s="15"/>
      <c r="G1236" s="13">
        <v>12</v>
      </c>
      <c r="H1236" s="2" t="s">
        <v>5256</v>
      </c>
      <c r="I1236" s="2" t="str">
        <f>MID(H1236,2,1000)</f>
        <v xml:space="preserve">La Grotta (Grotta Grande) </v>
      </c>
    </row>
    <row r="1237" spans="1:9" ht="14.25" x14ac:dyDescent="0.2">
      <c r="A1237" s="13">
        <v>1236</v>
      </c>
      <c r="B1237" s="18" t="s">
        <v>2922</v>
      </c>
      <c r="C1237" s="15" t="s">
        <v>1117</v>
      </c>
      <c r="D1237" s="15" t="s">
        <v>5257</v>
      </c>
      <c r="E1237" s="15" t="s">
        <v>294</v>
      </c>
      <c r="F1237" s="15" t="s">
        <v>2922</v>
      </c>
      <c r="G1237" s="13">
        <v>1</v>
      </c>
      <c r="H1237" s="2" t="s">
        <v>5257</v>
      </c>
      <c r="I1237" s="2" t="str">
        <f t="shared" si="19"/>
        <v>Grotta di Mazzaferregna</v>
      </c>
    </row>
    <row r="1238" spans="1:9" ht="14.25" x14ac:dyDescent="0.2">
      <c r="A1238" s="13">
        <v>1237</v>
      </c>
      <c r="B1238" s="18" t="s">
        <v>2922</v>
      </c>
      <c r="C1238" s="15" t="s">
        <v>1161</v>
      </c>
      <c r="D1238" s="15" t="s">
        <v>5258</v>
      </c>
      <c r="E1238" s="15" t="s">
        <v>294</v>
      </c>
      <c r="F1238" s="15" t="s">
        <v>2922</v>
      </c>
      <c r="G1238" s="13">
        <v>1</v>
      </c>
      <c r="H1238" s="2" t="s">
        <v>5258</v>
      </c>
      <c r="I1238" s="2" t="str">
        <f t="shared" si="19"/>
        <v>Grave di Mazzaferregna</v>
      </c>
    </row>
    <row r="1239" spans="1:9" ht="14.25" x14ac:dyDescent="0.2">
      <c r="A1239" s="13">
        <v>1238</v>
      </c>
      <c r="B1239" s="18" t="s">
        <v>2923</v>
      </c>
      <c r="C1239" s="15" t="s">
        <v>1234</v>
      </c>
      <c r="D1239" s="15" t="s">
        <v>5259</v>
      </c>
      <c r="E1239" s="15" t="s">
        <v>294</v>
      </c>
      <c r="F1239" s="15"/>
      <c r="G1239" s="13">
        <v>1</v>
      </c>
      <c r="H1239" s="2" t="s">
        <v>5259</v>
      </c>
      <c r="I1239" s="2" t="str">
        <f t="shared" si="19"/>
        <v>Grotta del Pulo (Grotta Mario)</v>
      </c>
    </row>
    <row r="1240" spans="1:9" ht="14.25" x14ac:dyDescent="0.2">
      <c r="A1240" s="13">
        <v>1239</v>
      </c>
      <c r="B1240" s="18" t="s">
        <v>2924</v>
      </c>
      <c r="C1240" s="15" t="s">
        <v>1117</v>
      </c>
      <c r="D1240" s="15" t="s">
        <v>5260</v>
      </c>
      <c r="E1240" s="15" t="s">
        <v>416</v>
      </c>
      <c r="F1240" s="15"/>
      <c r="G1240" s="13">
        <v>7</v>
      </c>
      <c r="H1240" s="2" t="s">
        <v>5260</v>
      </c>
      <c r="I1240" s="2" t="str">
        <f t="shared" si="19"/>
        <v>Grotta di Lo Noce</v>
      </c>
    </row>
    <row r="1241" spans="1:9" ht="14.25" x14ac:dyDescent="0.2">
      <c r="A1241" s="13">
        <v>1240</v>
      </c>
      <c r="B1241" s="18" t="s">
        <v>2307</v>
      </c>
      <c r="C1241" s="15" t="s">
        <v>1264</v>
      </c>
      <c r="D1241" s="15" t="s">
        <v>4764</v>
      </c>
      <c r="E1241" s="15" t="s">
        <v>416</v>
      </c>
      <c r="F1241" s="15" t="s">
        <v>2925</v>
      </c>
      <c r="G1241" s="13">
        <v>7</v>
      </c>
      <c r="H1241" s="2" t="s">
        <v>4764</v>
      </c>
      <c r="I1241" s="2" t="str">
        <f t="shared" ref="I1241:I1304" si="20">H1241</f>
        <v>Grotta dell’ Elefante</v>
      </c>
    </row>
    <row r="1242" spans="1:9" ht="14.25" x14ac:dyDescent="0.2">
      <c r="A1242" s="13">
        <v>1241</v>
      </c>
      <c r="B1242" s="18" t="s">
        <v>2926</v>
      </c>
      <c r="C1242" s="15" t="s">
        <v>1234</v>
      </c>
      <c r="D1242" s="15" t="s">
        <v>5261</v>
      </c>
      <c r="E1242" s="15" t="s">
        <v>294</v>
      </c>
      <c r="F1242" s="15"/>
      <c r="G1242" s="13">
        <v>1</v>
      </c>
      <c r="H1242" s="2" t="s">
        <v>5261</v>
      </c>
      <c r="I1242" s="2" t="str">
        <f t="shared" si="20"/>
        <v>Grotta del Cavallone</v>
      </c>
    </row>
    <row r="1243" spans="1:9" ht="14.25" x14ac:dyDescent="0.2">
      <c r="A1243" s="13">
        <v>1242</v>
      </c>
      <c r="B1243" s="18" t="s">
        <v>2692</v>
      </c>
      <c r="C1243" s="15" t="s">
        <v>1117</v>
      </c>
      <c r="D1243" s="15" t="s">
        <v>5262</v>
      </c>
      <c r="E1243" s="15" t="s">
        <v>294</v>
      </c>
      <c r="F1243" s="15"/>
      <c r="G1243" s="13">
        <v>1</v>
      </c>
      <c r="H1243" s="2" t="s">
        <v>5262</v>
      </c>
      <c r="I1243" s="2" t="str">
        <f t="shared" si="20"/>
        <v>Grotta di Murgia Sgolgore</v>
      </c>
    </row>
    <row r="1244" spans="1:9" ht="14.25" x14ac:dyDescent="0.2">
      <c r="A1244" s="13">
        <v>1243</v>
      </c>
      <c r="B1244" s="18" t="s">
        <v>2927</v>
      </c>
      <c r="C1244" s="15" t="s">
        <v>1237</v>
      </c>
      <c r="D1244" s="15" t="s">
        <v>5263</v>
      </c>
      <c r="E1244" s="15" t="s">
        <v>294</v>
      </c>
      <c r="F1244" s="15"/>
      <c r="G1244" s="13">
        <v>1</v>
      </c>
      <c r="H1244" s="2" t="s">
        <v>5263</v>
      </c>
      <c r="I1244" s="2" t="str">
        <f t="shared" si="20"/>
        <v>Grotta dei Fiori</v>
      </c>
    </row>
    <row r="1245" spans="1:9" ht="14.25" x14ac:dyDescent="0.2">
      <c r="A1245" s="13">
        <v>1244</v>
      </c>
      <c r="B1245" s="18" t="s">
        <v>2928</v>
      </c>
      <c r="C1245" s="15" t="s">
        <v>1234</v>
      </c>
      <c r="D1245" s="15" t="s">
        <v>5264</v>
      </c>
      <c r="E1245" s="15" t="s">
        <v>1181</v>
      </c>
      <c r="F1245" s="15"/>
      <c r="G1245" s="13">
        <v>6</v>
      </c>
      <c r="H1245" s="2" t="s">
        <v>5264</v>
      </c>
      <c r="I1245" s="2" t="str">
        <f t="shared" si="20"/>
        <v>Grotta del Pulo di Molfetta 1</v>
      </c>
    </row>
    <row r="1246" spans="1:9" ht="14.25" x14ac:dyDescent="0.2">
      <c r="A1246" s="13">
        <v>1245</v>
      </c>
      <c r="B1246" s="18" t="s">
        <v>2929</v>
      </c>
      <c r="C1246" s="15" t="s">
        <v>1234</v>
      </c>
      <c r="D1246" s="15" t="s">
        <v>5265</v>
      </c>
      <c r="E1246" s="15" t="s">
        <v>1181</v>
      </c>
      <c r="F1246" s="15"/>
      <c r="G1246" s="13">
        <v>6</v>
      </c>
      <c r="H1246" s="2" t="s">
        <v>5265</v>
      </c>
      <c r="I1246" s="2" t="str">
        <f t="shared" si="20"/>
        <v>Grotta del Pulo di Molfetta 2</v>
      </c>
    </row>
    <row r="1247" spans="1:9" ht="14.25" x14ac:dyDescent="0.2">
      <c r="A1247" s="13">
        <v>1246</v>
      </c>
      <c r="B1247" s="18" t="s">
        <v>2930</v>
      </c>
      <c r="C1247" s="15" t="s">
        <v>1234</v>
      </c>
      <c r="D1247" s="15" t="s">
        <v>5266</v>
      </c>
      <c r="E1247" s="15" t="s">
        <v>1181</v>
      </c>
      <c r="F1247" s="15"/>
      <c r="G1247" s="13">
        <v>6</v>
      </c>
      <c r="H1247" s="2" t="s">
        <v>5266</v>
      </c>
      <c r="I1247" s="2" t="str">
        <f t="shared" si="20"/>
        <v>Grotta del Pulo di Molfetta 3</v>
      </c>
    </row>
    <row r="1248" spans="1:9" ht="14.25" x14ac:dyDescent="0.2">
      <c r="A1248" s="13">
        <v>1247</v>
      </c>
      <c r="B1248" s="18" t="s">
        <v>2931</v>
      </c>
      <c r="C1248" s="15" t="s">
        <v>1234</v>
      </c>
      <c r="D1248" s="15" t="s">
        <v>5267</v>
      </c>
      <c r="E1248" s="15" t="s">
        <v>1181</v>
      </c>
      <c r="F1248" s="15"/>
      <c r="G1248" s="13">
        <v>6</v>
      </c>
      <c r="H1248" s="2" t="s">
        <v>5267</v>
      </c>
      <c r="I1248" s="2" t="str">
        <f t="shared" si="20"/>
        <v>Grotta del Pulo di Molfetta 4</v>
      </c>
    </row>
    <row r="1249" spans="1:9" ht="14.25" x14ac:dyDescent="0.2">
      <c r="A1249" s="13">
        <v>1248</v>
      </c>
      <c r="B1249" s="18" t="s">
        <v>2932</v>
      </c>
      <c r="C1249" s="15" t="s">
        <v>1234</v>
      </c>
      <c r="D1249" s="15" t="s">
        <v>5268</v>
      </c>
      <c r="E1249" s="15" t="s">
        <v>1181</v>
      </c>
      <c r="F1249" s="15"/>
      <c r="G1249" s="13">
        <v>6</v>
      </c>
      <c r="H1249" s="2" t="s">
        <v>5268</v>
      </c>
      <c r="I1249" s="2" t="str">
        <f t="shared" si="20"/>
        <v>Grotta del Pulo di Molfetta 5</v>
      </c>
    </row>
    <row r="1250" spans="1:9" ht="14.25" x14ac:dyDescent="0.2">
      <c r="A1250" s="13">
        <v>1249</v>
      </c>
      <c r="B1250" s="18" t="s">
        <v>2933</v>
      </c>
      <c r="C1250" s="15" t="s">
        <v>1234</v>
      </c>
      <c r="D1250" s="15" t="s">
        <v>5269</v>
      </c>
      <c r="E1250" s="15" t="s">
        <v>1181</v>
      </c>
      <c r="F1250" s="15"/>
      <c r="G1250" s="13">
        <v>6</v>
      </c>
      <c r="H1250" s="2" t="s">
        <v>5269</v>
      </c>
      <c r="I1250" s="2" t="str">
        <f t="shared" si="20"/>
        <v>Grotta del Pulo di Molfetta 6</v>
      </c>
    </row>
    <row r="1251" spans="1:9" ht="14.25" x14ac:dyDescent="0.2">
      <c r="A1251" s="13">
        <v>1250</v>
      </c>
      <c r="B1251" s="18" t="s">
        <v>2934</v>
      </c>
      <c r="C1251" s="15" t="s">
        <v>1234</v>
      </c>
      <c r="D1251" s="15" t="s">
        <v>5270</v>
      </c>
      <c r="E1251" s="15" t="s">
        <v>1181</v>
      </c>
      <c r="F1251" s="15"/>
      <c r="G1251" s="13">
        <v>6</v>
      </c>
      <c r="H1251" s="2" t="s">
        <v>5270</v>
      </c>
      <c r="I1251" s="2" t="str">
        <f t="shared" si="20"/>
        <v>Grotta del Pulo di Molfetta 7</v>
      </c>
    </row>
    <row r="1252" spans="1:9" ht="14.25" x14ac:dyDescent="0.2">
      <c r="A1252" s="13">
        <v>1251</v>
      </c>
      <c r="B1252" s="18" t="s">
        <v>2935</v>
      </c>
      <c r="C1252" s="15" t="s">
        <v>1234</v>
      </c>
      <c r="D1252" s="15" t="s">
        <v>5271</v>
      </c>
      <c r="E1252" s="15" t="s">
        <v>1181</v>
      </c>
      <c r="F1252" s="15"/>
      <c r="G1252" s="13">
        <v>6</v>
      </c>
      <c r="H1252" s="2" t="s">
        <v>5271</v>
      </c>
      <c r="I1252" s="2" t="str">
        <f t="shared" si="20"/>
        <v>Grotta del Pulo di Molfetta 8</v>
      </c>
    </row>
    <row r="1253" spans="1:9" ht="14.25" x14ac:dyDescent="0.2">
      <c r="A1253" s="13">
        <v>1252</v>
      </c>
      <c r="B1253" s="18" t="s">
        <v>2936</v>
      </c>
      <c r="C1253" s="15" t="s">
        <v>1234</v>
      </c>
      <c r="D1253" s="15" t="s">
        <v>5272</v>
      </c>
      <c r="E1253" s="15" t="s">
        <v>1181</v>
      </c>
      <c r="F1253" s="15"/>
      <c r="G1253" s="13">
        <v>6</v>
      </c>
      <c r="H1253" s="2" t="s">
        <v>5272</v>
      </c>
      <c r="I1253" s="2" t="str">
        <f t="shared" si="20"/>
        <v xml:space="preserve">Grotta del Pulo di Molfetta 9 </v>
      </c>
    </row>
    <row r="1254" spans="1:9" ht="14.25" x14ac:dyDescent="0.2">
      <c r="A1254" s="13">
        <v>1253</v>
      </c>
      <c r="B1254" s="18" t="s">
        <v>2937</v>
      </c>
      <c r="C1254" s="15" t="s">
        <v>1234</v>
      </c>
      <c r="D1254" s="15" t="s">
        <v>5273</v>
      </c>
      <c r="E1254" s="15" t="s">
        <v>1181</v>
      </c>
      <c r="F1254" s="15"/>
      <c r="G1254" s="13">
        <v>6</v>
      </c>
      <c r="H1254" s="2" t="s">
        <v>5273</v>
      </c>
      <c r="I1254" s="2" t="str">
        <f t="shared" si="20"/>
        <v>Grotta del Pulo di Molfetta 10</v>
      </c>
    </row>
    <row r="1255" spans="1:9" ht="14.25" x14ac:dyDescent="0.2">
      <c r="A1255" s="13">
        <v>1254</v>
      </c>
      <c r="B1255" s="18" t="s">
        <v>2938</v>
      </c>
      <c r="C1255" s="15" t="s">
        <v>1234</v>
      </c>
      <c r="D1255" s="15" t="s">
        <v>5274</v>
      </c>
      <c r="E1255" s="15" t="s">
        <v>1181</v>
      </c>
      <c r="F1255" s="15"/>
      <c r="G1255" s="13">
        <v>6</v>
      </c>
      <c r="H1255" s="2" t="s">
        <v>5274</v>
      </c>
      <c r="I1255" s="2" t="str">
        <f t="shared" si="20"/>
        <v xml:space="preserve">Grotta del Pulo di Molfetta 11 </v>
      </c>
    </row>
    <row r="1256" spans="1:9" ht="14.25" x14ac:dyDescent="0.2">
      <c r="A1256" s="13">
        <v>1255</v>
      </c>
      <c r="B1256" s="18" t="s">
        <v>2939</v>
      </c>
      <c r="C1256" s="15" t="s">
        <v>1234</v>
      </c>
      <c r="D1256" s="15" t="s">
        <v>5275</v>
      </c>
      <c r="E1256" s="15" t="s">
        <v>1181</v>
      </c>
      <c r="F1256" s="15"/>
      <c r="G1256" s="13">
        <v>6</v>
      </c>
      <c r="H1256" s="2" t="s">
        <v>5275</v>
      </c>
      <c r="I1256" s="2" t="str">
        <f t="shared" si="20"/>
        <v>Grotta del Pulo di Molfetta 12</v>
      </c>
    </row>
    <row r="1257" spans="1:9" ht="14.25" x14ac:dyDescent="0.2">
      <c r="A1257" s="13">
        <v>1256</v>
      </c>
      <c r="B1257" s="18" t="s">
        <v>2940</v>
      </c>
      <c r="C1257" s="15" t="s">
        <v>1234</v>
      </c>
      <c r="D1257" s="15" t="s">
        <v>5276</v>
      </c>
      <c r="E1257" s="15" t="s">
        <v>1181</v>
      </c>
      <c r="F1257" s="15"/>
      <c r="G1257" s="13">
        <v>6</v>
      </c>
      <c r="H1257" s="2" t="s">
        <v>5276</v>
      </c>
      <c r="I1257" s="2" t="str">
        <f t="shared" si="20"/>
        <v xml:space="preserve">Grotta del Pulo di Molfetta 13 </v>
      </c>
    </row>
    <row r="1258" spans="1:9" ht="14.25" x14ac:dyDescent="0.2">
      <c r="A1258" s="13">
        <v>1257</v>
      </c>
      <c r="B1258" s="18" t="s">
        <v>2941</v>
      </c>
      <c r="C1258" s="15" t="s">
        <v>1234</v>
      </c>
      <c r="D1258" s="15" t="s">
        <v>5277</v>
      </c>
      <c r="E1258" s="15" t="s">
        <v>1181</v>
      </c>
      <c r="F1258" s="15"/>
      <c r="G1258" s="13">
        <v>6</v>
      </c>
      <c r="H1258" s="2" t="s">
        <v>5277</v>
      </c>
      <c r="I1258" s="2" t="str">
        <f t="shared" si="20"/>
        <v>Grotta del Pulo di Molfetta 14</v>
      </c>
    </row>
    <row r="1259" spans="1:9" ht="14.25" x14ac:dyDescent="0.2">
      <c r="A1259" s="13">
        <v>1258</v>
      </c>
      <c r="B1259" s="18" t="s">
        <v>2942</v>
      </c>
      <c r="C1259" s="15" t="s">
        <v>1129</v>
      </c>
      <c r="D1259" s="15" t="s">
        <v>5278</v>
      </c>
      <c r="E1259" s="15" t="s">
        <v>139</v>
      </c>
      <c r="F1259" s="15"/>
      <c r="G1259" s="13">
        <v>12</v>
      </c>
      <c r="H1259" s="2" t="s">
        <v>5278</v>
      </c>
      <c r="I1259" s="2" t="str">
        <f t="shared" si="20"/>
        <v>Grotta della Ferrata</v>
      </c>
    </row>
    <row r="1260" spans="1:9" ht="14.25" x14ac:dyDescent="0.2">
      <c r="A1260" s="13">
        <v>1259</v>
      </c>
      <c r="B1260" s="18" t="s">
        <v>2943</v>
      </c>
      <c r="C1260" s="15" t="s">
        <v>1234</v>
      </c>
      <c r="D1260" s="15" t="s">
        <v>5279</v>
      </c>
      <c r="E1260" s="15" t="s">
        <v>139</v>
      </c>
      <c r="F1260" s="15"/>
      <c r="G1260" s="13">
        <v>12</v>
      </c>
      <c r="H1260" s="2" t="s">
        <v>5279</v>
      </c>
      <c r="I1260" s="2" t="str">
        <f t="shared" si="20"/>
        <v>Grotta del Brigante</v>
      </c>
    </row>
    <row r="1261" spans="1:9" ht="14.25" x14ac:dyDescent="0.2">
      <c r="A1261" s="13">
        <v>1260</v>
      </c>
      <c r="B1261" s="18" t="s">
        <v>2944</v>
      </c>
      <c r="C1261" s="15" t="s">
        <v>1256</v>
      </c>
      <c r="D1261" s="15" t="s">
        <v>621</v>
      </c>
      <c r="E1261" s="15" t="s">
        <v>139</v>
      </c>
      <c r="F1261" s="15"/>
      <c r="G1261" s="13">
        <v>12</v>
      </c>
      <c r="H1261" s="2" t="s">
        <v>621</v>
      </c>
      <c r="I1261" s="2" t="str">
        <f t="shared" si="20"/>
        <v>Grotta delle Volpi</v>
      </c>
    </row>
    <row r="1262" spans="1:9" ht="14.25" x14ac:dyDescent="0.2">
      <c r="A1262" s="13">
        <v>1261</v>
      </c>
      <c r="B1262" s="18" t="s">
        <v>2945</v>
      </c>
      <c r="C1262" s="15" t="s">
        <v>2946</v>
      </c>
      <c r="D1262" s="15" t="s">
        <v>5280</v>
      </c>
      <c r="E1262" s="15" t="s">
        <v>139</v>
      </c>
      <c r="F1262" s="15"/>
      <c r="G1262" s="13">
        <v>12</v>
      </c>
      <c r="H1262" s="2" t="s">
        <v>5280</v>
      </c>
      <c r="I1262" s="2" t="str">
        <f t="shared" si="20"/>
        <v>Capovento in loc. Petronella</v>
      </c>
    </row>
    <row r="1263" spans="1:9" ht="14.25" x14ac:dyDescent="0.2">
      <c r="A1263" s="13">
        <v>1262</v>
      </c>
      <c r="B1263" s="18" t="s">
        <v>2947</v>
      </c>
      <c r="C1263" s="15" t="s">
        <v>1285</v>
      </c>
      <c r="D1263" s="15" t="s">
        <v>5281</v>
      </c>
      <c r="E1263" s="15" t="s">
        <v>139</v>
      </c>
      <c r="F1263" s="15"/>
      <c r="G1263" s="13">
        <v>12</v>
      </c>
      <c r="H1263" s="2" t="s">
        <v>5281</v>
      </c>
      <c r="I1263" s="2" t="str">
        <f t="shared" si="20"/>
        <v>Grave della Cavallerizza</v>
      </c>
    </row>
    <row r="1264" spans="1:9" ht="14.25" x14ac:dyDescent="0.2">
      <c r="A1264" s="13">
        <v>1263</v>
      </c>
      <c r="B1264" s="18" t="s">
        <v>2948</v>
      </c>
      <c r="C1264" s="15" t="s">
        <v>2949</v>
      </c>
      <c r="D1264" s="15" t="s">
        <v>5282</v>
      </c>
      <c r="E1264" s="15" t="s">
        <v>139</v>
      </c>
      <c r="F1264" s="15"/>
      <c r="G1264" s="13">
        <v>12</v>
      </c>
      <c r="H1264" s="2" t="s">
        <v>5282</v>
      </c>
      <c r="I1264" s="2" t="str">
        <f t="shared" si="20"/>
        <v>Buca in loc. Iazzo Rosso</v>
      </c>
    </row>
    <row r="1265" spans="1:9" ht="14.25" x14ac:dyDescent="0.2">
      <c r="A1265" s="13">
        <v>1264</v>
      </c>
      <c r="B1265" s="18" t="s">
        <v>2950</v>
      </c>
      <c r="C1265" s="15" t="s">
        <v>2778</v>
      </c>
      <c r="D1265" s="15" t="s">
        <v>5283</v>
      </c>
      <c r="E1265" s="15" t="s">
        <v>139</v>
      </c>
      <c r="F1265" s="15"/>
      <c r="G1265" s="13">
        <v>12</v>
      </c>
      <c r="H1265" s="2" t="s">
        <v>5283</v>
      </c>
      <c r="I1265" s="2" t="str">
        <f t="shared" si="20"/>
        <v>Capovento di Pancia d’Aceto</v>
      </c>
    </row>
    <row r="1266" spans="1:9" ht="14.25" x14ac:dyDescent="0.2">
      <c r="A1266" s="13">
        <v>1265</v>
      </c>
      <c r="B1266" s="18" t="s">
        <v>2947</v>
      </c>
      <c r="C1266" s="15" t="s">
        <v>2946</v>
      </c>
      <c r="D1266" s="15" t="s">
        <v>5284</v>
      </c>
      <c r="E1266" s="15" t="s">
        <v>139</v>
      </c>
      <c r="F1266" s="15"/>
      <c r="G1266" s="13">
        <v>12</v>
      </c>
      <c r="H1266" s="2" t="s">
        <v>5284</v>
      </c>
      <c r="I1266" s="2" t="str">
        <f t="shared" si="20"/>
        <v>Capovento in loc. Cavallerizza</v>
      </c>
    </row>
    <row r="1267" spans="1:9" ht="14.25" x14ac:dyDescent="0.2">
      <c r="A1267" s="13">
        <v>1266</v>
      </c>
      <c r="B1267" s="18" t="s">
        <v>2951</v>
      </c>
      <c r="C1267" s="15" t="s">
        <v>2946</v>
      </c>
      <c r="D1267" s="15" t="s">
        <v>5285</v>
      </c>
      <c r="E1267" s="15" t="s">
        <v>139</v>
      </c>
      <c r="F1267" s="15"/>
      <c r="G1267" s="13">
        <v>12</v>
      </c>
      <c r="H1267" s="2" t="s">
        <v>5285</v>
      </c>
      <c r="I1267" s="2" t="str">
        <f t="shared" si="20"/>
        <v>Capovento in loc. Contessa</v>
      </c>
    </row>
    <row r="1268" spans="1:9" ht="14.25" x14ac:dyDescent="0.2">
      <c r="A1268" s="13">
        <v>1267</v>
      </c>
      <c r="B1268" s="18" t="s">
        <v>2952</v>
      </c>
      <c r="C1268" s="15" t="s">
        <v>6297</v>
      </c>
      <c r="D1268" s="15" t="s">
        <v>6298</v>
      </c>
      <c r="E1268" s="15" t="s">
        <v>139</v>
      </c>
      <c r="F1268" s="15"/>
      <c r="G1268" s="13">
        <v>12</v>
      </c>
      <c r="H1268" s="2" t="s">
        <v>6298</v>
      </c>
      <c r="I1268" s="2" t="str">
        <f t="shared" si="20"/>
        <v>Riparo presso la Grotta del Vagno 2</v>
      </c>
    </row>
    <row r="1269" spans="1:9" ht="14.25" x14ac:dyDescent="0.2">
      <c r="A1269" s="13">
        <v>1268</v>
      </c>
      <c r="B1269" s="18" t="s">
        <v>2953</v>
      </c>
      <c r="C1269" s="15" t="s">
        <v>1492</v>
      </c>
      <c r="D1269" s="15" t="s">
        <v>5286</v>
      </c>
      <c r="E1269" s="15" t="s">
        <v>139</v>
      </c>
      <c r="F1269" s="15"/>
      <c r="G1269" s="13">
        <v>12</v>
      </c>
      <c r="H1269" s="2" t="s">
        <v>5286</v>
      </c>
      <c r="I1269" s="2" t="str">
        <f t="shared" si="20"/>
        <v>Voragine di Notarvincenzo</v>
      </c>
    </row>
    <row r="1270" spans="1:9" ht="14.25" x14ac:dyDescent="0.2">
      <c r="A1270" s="13">
        <v>1269</v>
      </c>
      <c r="B1270" s="18" t="s">
        <v>2954</v>
      </c>
      <c r="C1270" s="15" t="s">
        <v>2955</v>
      </c>
      <c r="D1270" s="15" t="s">
        <v>5287</v>
      </c>
      <c r="E1270" s="15" t="s">
        <v>139</v>
      </c>
      <c r="F1270" s="15"/>
      <c r="G1270" s="13">
        <v>12</v>
      </c>
      <c r="H1270" s="2" t="s">
        <v>5287</v>
      </c>
      <c r="I1270" s="2" t="str">
        <f t="shared" si="20"/>
        <v xml:space="preserve">Caverna del  Vagno </v>
      </c>
    </row>
    <row r="1271" spans="1:9" ht="14.25" x14ac:dyDescent="0.2">
      <c r="A1271" s="13">
        <v>1270</v>
      </c>
      <c r="B1271" s="18" t="s">
        <v>2956</v>
      </c>
      <c r="C1271" s="15" t="s">
        <v>1285</v>
      </c>
      <c r="D1271" s="15" t="s">
        <v>5288</v>
      </c>
      <c r="E1271" s="15" t="s">
        <v>139</v>
      </c>
      <c r="F1271" s="15"/>
      <c r="G1271" s="13">
        <v>12</v>
      </c>
      <c r="H1271" s="2" t="s">
        <v>5288</v>
      </c>
      <c r="I1271" s="2" t="str">
        <f t="shared" si="20"/>
        <v>Grave della Lama di Notarvincenzo</v>
      </c>
    </row>
    <row r="1272" spans="1:9" ht="14.25" x14ac:dyDescent="0.2">
      <c r="A1272" s="13">
        <v>1271</v>
      </c>
      <c r="B1272" s="18" t="s">
        <v>2957</v>
      </c>
      <c r="C1272" s="15" t="s">
        <v>2958</v>
      </c>
      <c r="D1272" s="15" t="s">
        <v>5289</v>
      </c>
      <c r="E1272" s="15" t="s">
        <v>139</v>
      </c>
      <c r="F1272" s="15"/>
      <c r="G1272" s="13">
        <v>12</v>
      </c>
      <c r="H1272" s="2" t="s">
        <v>5289</v>
      </c>
      <c r="I1272" s="2" t="str">
        <f t="shared" si="20"/>
        <v>Capovento del Petrale</v>
      </c>
    </row>
    <row r="1273" spans="1:9" ht="14.25" x14ac:dyDescent="0.2">
      <c r="A1273" s="13">
        <v>1272</v>
      </c>
      <c r="B1273" s="18" t="s">
        <v>2959</v>
      </c>
      <c r="C1273" s="15" t="s">
        <v>1135</v>
      </c>
      <c r="D1273" s="15" t="s">
        <v>5290</v>
      </c>
      <c r="E1273" s="15" t="s">
        <v>1211</v>
      </c>
      <c r="F1273" s="15"/>
      <c r="G1273" s="13">
        <v>12</v>
      </c>
      <c r="H1273" s="2" t="s">
        <v>5290</v>
      </c>
      <c r="I1273" s="2" t="str">
        <f t="shared" si="20"/>
        <v>Grotta della  Cava di Calvigno 1</v>
      </c>
    </row>
    <row r="1274" spans="1:9" ht="14.25" x14ac:dyDescent="0.2">
      <c r="A1274" s="13">
        <v>1273</v>
      </c>
      <c r="B1274" s="18" t="s">
        <v>2960</v>
      </c>
      <c r="C1274" s="15" t="s">
        <v>1129</v>
      </c>
      <c r="D1274" s="15" t="s">
        <v>5291</v>
      </c>
      <c r="E1274" s="15" t="s">
        <v>1211</v>
      </c>
      <c r="F1274" s="15"/>
      <c r="G1274" s="13">
        <v>12</v>
      </c>
      <c r="H1274" s="2" t="s">
        <v>5291</v>
      </c>
      <c r="I1274" s="2" t="str">
        <f t="shared" si="20"/>
        <v>Grotta della Cava di Calvigno 2</v>
      </c>
    </row>
    <row r="1275" spans="1:9" ht="14.25" x14ac:dyDescent="0.2">
      <c r="A1275" s="13">
        <v>1274</v>
      </c>
      <c r="B1275" s="18" t="s">
        <v>2961</v>
      </c>
      <c r="C1275" s="15" t="s">
        <v>1129</v>
      </c>
      <c r="D1275" s="15" t="s">
        <v>5292</v>
      </c>
      <c r="E1275" s="15" t="s">
        <v>2962</v>
      </c>
      <c r="F1275" s="15"/>
      <c r="G1275" s="13">
        <v>12</v>
      </c>
      <c r="H1275" s="2" t="s">
        <v>5292</v>
      </c>
      <c r="I1275" s="2" t="str">
        <f t="shared" si="20"/>
        <v>Grotta della S.I.C.I. (Soc. Ital. Calce Idrata)</v>
      </c>
    </row>
    <row r="1276" spans="1:9" ht="14.25" x14ac:dyDescent="0.2">
      <c r="A1276" s="13">
        <v>1275</v>
      </c>
      <c r="B1276" s="18" t="s">
        <v>2963</v>
      </c>
      <c r="C1276" s="15" t="s">
        <v>6299</v>
      </c>
      <c r="D1276" s="15" t="s">
        <v>6300</v>
      </c>
      <c r="E1276" s="15" t="s">
        <v>139</v>
      </c>
      <c r="F1276" s="15"/>
      <c r="G1276" s="13">
        <v>12</v>
      </c>
      <c r="H1276" s="2" t="s">
        <v>6300</v>
      </c>
      <c r="I1276" s="2" t="str">
        <f t="shared" si="20"/>
        <v>Buca presso la  Cava di Pennacchio</v>
      </c>
    </row>
    <row r="1277" spans="1:9" ht="14.25" x14ac:dyDescent="0.2">
      <c r="A1277" s="13">
        <v>1276</v>
      </c>
      <c r="B1277" s="18" t="s">
        <v>2964</v>
      </c>
      <c r="C1277" s="15" t="s">
        <v>1237</v>
      </c>
      <c r="D1277" s="15" t="s">
        <v>5293</v>
      </c>
      <c r="E1277" s="15" t="s">
        <v>717</v>
      </c>
      <c r="F1277" s="15"/>
      <c r="G1277" s="13">
        <v>12</v>
      </c>
      <c r="H1277" s="2" t="s">
        <v>5293</v>
      </c>
      <c r="I1277" s="2" t="str">
        <f t="shared" si="20"/>
        <v>Grotta dei Ragni Neri</v>
      </c>
    </row>
    <row r="1278" spans="1:9" ht="14.25" x14ac:dyDescent="0.2">
      <c r="A1278" s="13">
        <v>1277</v>
      </c>
      <c r="B1278" s="18" t="s">
        <v>2965</v>
      </c>
      <c r="C1278" s="15" t="s">
        <v>2778</v>
      </c>
      <c r="D1278" s="15" t="s">
        <v>5294</v>
      </c>
      <c r="E1278" s="15" t="s">
        <v>1211</v>
      </c>
      <c r="F1278" s="15"/>
      <c r="G1278" s="13">
        <v>12</v>
      </c>
      <c r="H1278" s="2" t="s">
        <v>5294</v>
      </c>
      <c r="I1278" s="2" t="str">
        <f t="shared" si="20"/>
        <v xml:space="preserve">Capovento di Iazzone </v>
      </c>
    </row>
    <row r="1279" spans="1:9" ht="14.25" x14ac:dyDescent="0.2">
      <c r="A1279" s="13">
        <v>1278</v>
      </c>
      <c r="B1279" s="18" t="s">
        <v>2966</v>
      </c>
      <c r="C1279" s="15" t="s">
        <v>2967</v>
      </c>
      <c r="D1279" s="15" t="s">
        <v>5295</v>
      </c>
      <c r="E1279" s="15" t="s">
        <v>1211</v>
      </c>
      <c r="F1279" s="15"/>
      <c r="G1279" s="13">
        <v>12</v>
      </c>
      <c r="H1279" s="2" t="s">
        <v>5295</v>
      </c>
      <c r="I1279" s="2" t="str">
        <f t="shared" si="20"/>
        <v>Buca di Iazzone</v>
      </c>
    </row>
    <row r="1280" spans="1:9" ht="14.25" x14ac:dyDescent="0.2">
      <c r="A1280" s="13">
        <v>1279</v>
      </c>
      <c r="B1280" s="18" t="s">
        <v>2966</v>
      </c>
      <c r="C1280" s="15" t="s">
        <v>1628</v>
      </c>
      <c r="D1280" s="15" t="s">
        <v>5296</v>
      </c>
      <c r="E1280" s="15" t="s">
        <v>1211</v>
      </c>
      <c r="F1280" s="15"/>
      <c r="G1280" s="13">
        <v>12</v>
      </c>
      <c r="H1280" s="2" t="s">
        <v>5296</v>
      </c>
      <c r="I1280" s="2" t="str">
        <f t="shared" si="20"/>
        <v>Grava di Iazzone</v>
      </c>
    </row>
    <row r="1281" spans="1:9" ht="14.25" x14ac:dyDescent="0.2">
      <c r="A1281" s="13">
        <v>1280</v>
      </c>
      <c r="B1281" s="18" t="s">
        <v>2968</v>
      </c>
      <c r="C1281" s="15" t="s">
        <v>1129</v>
      </c>
      <c r="D1281" s="15" t="s">
        <v>5297</v>
      </c>
      <c r="E1281" s="15" t="s">
        <v>717</v>
      </c>
      <c r="F1281" s="15"/>
      <c r="G1281" s="13">
        <v>1</v>
      </c>
      <c r="H1281" s="2" t="s">
        <v>5297</v>
      </c>
      <c r="I1281" s="2" t="str">
        <f t="shared" si="20"/>
        <v>Grotta della Cava Grotta dell’Aura (grotta dell’Aura)</v>
      </c>
    </row>
    <row r="1282" spans="1:9" ht="14.25" x14ac:dyDescent="0.2">
      <c r="A1282" s="13">
        <v>1281</v>
      </c>
      <c r="B1282" s="18" t="s">
        <v>2969</v>
      </c>
      <c r="C1282" s="15" t="s">
        <v>1285</v>
      </c>
      <c r="D1282" s="15" t="s">
        <v>5298</v>
      </c>
      <c r="E1282" s="15" t="s">
        <v>717</v>
      </c>
      <c r="F1282" s="15"/>
      <c r="G1282" s="13">
        <v>1</v>
      </c>
      <c r="H1282" s="2" t="s">
        <v>5298</v>
      </c>
      <c r="I1282" s="2" t="str">
        <f t="shared" si="20"/>
        <v>Grave della Condotta</v>
      </c>
    </row>
    <row r="1283" spans="1:9" ht="14.25" x14ac:dyDescent="0.2">
      <c r="A1283" s="13">
        <v>1282</v>
      </c>
      <c r="B1283" s="18" t="s">
        <v>2970</v>
      </c>
      <c r="C1283" s="15" t="s">
        <v>1129</v>
      </c>
      <c r="D1283" s="15" t="s">
        <v>5299</v>
      </c>
      <c r="E1283" s="15" t="s">
        <v>717</v>
      </c>
      <c r="F1283" s="15"/>
      <c r="G1283" s="13">
        <v>1</v>
      </c>
      <c r="H1283" s="2" t="s">
        <v>5299</v>
      </c>
      <c r="I1283" s="2" t="str">
        <f t="shared" si="20"/>
        <v>Grotta della Strada</v>
      </c>
    </row>
    <row r="1284" spans="1:9" ht="14.25" x14ac:dyDescent="0.2">
      <c r="A1284" s="13">
        <v>1283</v>
      </c>
      <c r="B1284" s="18" t="s">
        <v>1279</v>
      </c>
      <c r="C1284" s="15" t="s">
        <v>1234</v>
      </c>
      <c r="D1284" s="15" t="s">
        <v>5300</v>
      </c>
      <c r="E1284" s="15" t="s">
        <v>1278</v>
      </c>
      <c r="F1284" s="15"/>
      <c r="G1284" s="13">
        <v>1</v>
      </c>
      <c r="H1284" s="2" t="s">
        <v>5300</v>
      </c>
      <c r="I1284" s="2" t="str">
        <f t="shared" si="20"/>
        <v>Grotta del Cimitero</v>
      </c>
    </row>
    <row r="1285" spans="1:9" ht="14.25" x14ac:dyDescent="0.2">
      <c r="A1285" s="13">
        <v>1284</v>
      </c>
      <c r="B1285" s="18" t="s">
        <v>2971</v>
      </c>
      <c r="C1285" s="15" t="s">
        <v>1124</v>
      </c>
      <c r="D1285" s="15" t="s">
        <v>5301</v>
      </c>
      <c r="E1285" s="15" t="s">
        <v>294</v>
      </c>
      <c r="F1285" s="15"/>
      <c r="G1285" s="13">
        <v>1</v>
      </c>
      <c r="H1285" s="2" t="s">
        <v>5301</v>
      </c>
      <c r="I1285" s="2" t="str">
        <f t="shared" si="20"/>
        <v>Grotta Serra Ficaia (Grave della Rinascita)</v>
      </c>
    </row>
    <row r="1286" spans="1:9" ht="14.25" x14ac:dyDescent="0.2">
      <c r="A1286" s="13">
        <v>1285</v>
      </c>
      <c r="B1286" s="18" t="s">
        <v>2972</v>
      </c>
      <c r="C1286" s="15" t="s">
        <v>1124</v>
      </c>
      <c r="D1286" s="15" t="s">
        <v>5302</v>
      </c>
      <c r="E1286" s="15" t="s">
        <v>831</v>
      </c>
      <c r="F1286" s="15"/>
      <c r="G1286" s="13">
        <v>19</v>
      </c>
      <c r="H1286" s="2" t="s">
        <v>5302</v>
      </c>
      <c r="I1286" s="2" t="str">
        <f t="shared" si="20"/>
        <v>Grotta Antelmi</v>
      </c>
    </row>
    <row r="1287" spans="1:9" ht="14.25" x14ac:dyDescent="0.2">
      <c r="A1287" s="13">
        <v>1286</v>
      </c>
      <c r="B1287" s="18" t="s">
        <v>2973</v>
      </c>
      <c r="C1287" s="15" t="s">
        <v>1124</v>
      </c>
      <c r="D1287" s="15" t="s">
        <v>5303</v>
      </c>
      <c r="E1287" s="15" t="s">
        <v>1136</v>
      </c>
      <c r="F1287" s="15"/>
      <c r="G1287" s="13">
        <v>3</v>
      </c>
      <c r="H1287" s="2" t="s">
        <v>5303</v>
      </c>
      <c r="I1287" s="2" t="str">
        <f t="shared" si="20"/>
        <v>Grotta Jurilli</v>
      </c>
    </row>
    <row r="1288" spans="1:9" ht="14.25" x14ac:dyDescent="0.2">
      <c r="A1288" s="13">
        <v>1287</v>
      </c>
      <c r="B1288" s="18" t="s">
        <v>2974</v>
      </c>
      <c r="C1288" s="15" t="s">
        <v>2975</v>
      </c>
      <c r="D1288" s="15" t="s">
        <v>5304</v>
      </c>
      <c r="E1288" s="15" t="s">
        <v>1136</v>
      </c>
      <c r="F1288" s="15" t="s">
        <v>2976</v>
      </c>
      <c r="G1288" s="13">
        <v>3</v>
      </c>
      <c r="H1288" s="2" t="s">
        <v>5304</v>
      </c>
      <c r="I1288" s="2" t="str">
        <f t="shared" si="20"/>
        <v>Inghiotitoio Lama d’Inferno</v>
      </c>
    </row>
    <row r="1289" spans="1:9" ht="14.25" x14ac:dyDescent="0.2">
      <c r="A1289" s="13">
        <v>1288</v>
      </c>
      <c r="B1289" s="18" t="s">
        <v>2977</v>
      </c>
      <c r="C1289" s="15" t="s">
        <v>1234</v>
      </c>
      <c r="D1289" s="15" t="s">
        <v>5305</v>
      </c>
      <c r="E1289" s="15" t="s">
        <v>123</v>
      </c>
      <c r="F1289" s="15"/>
      <c r="G1289" s="13">
        <v>12</v>
      </c>
      <c r="H1289" s="2" t="s">
        <v>5305</v>
      </c>
      <c r="I1289" s="2" t="str">
        <f t="shared" si="20"/>
        <v xml:space="preserve">Grotta del Tasso </v>
      </c>
    </row>
    <row r="1290" spans="1:9" ht="14.25" x14ac:dyDescent="0.2">
      <c r="A1290" s="13">
        <v>1289</v>
      </c>
      <c r="B1290" s="18" t="s">
        <v>2978</v>
      </c>
      <c r="C1290" s="15" t="s">
        <v>1129</v>
      </c>
      <c r="D1290" s="15" t="s">
        <v>5306</v>
      </c>
      <c r="E1290" s="15" t="s">
        <v>717</v>
      </c>
      <c r="F1290" s="15"/>
      <c r="G1290" s="13">
        <v>12</v>
      </c>
      <c r="H1290" s="2" t="s">
        <v>5306</v>
      </c>
      <c r="I1290" s="2" t="str">
        <f t="shared" si="20"/>
        <v>Grotta della Fontana</v>
      </c>
    </row>
    <row r="1291" spans="1:9" ht="14.25" x14ac:dyDescent="0.2">
      <c r="A1291" s="13">
        <v>1290</v>
      </c>
      <c r="B1291" s="18" t="s">
        <v>2979</v>
      </c>
      <c r="C1291" s="15" t="s">
        <v>2980</v>
      </c>
      <c r="D1291" s="15" t="s">
        <v>5307</v>
      </c>
      <c r="E1291" s="15" t="s">
        <v>123</v>
      </c>
      <c r="F1291" s="15" t="s">
        <v>2979</v>
      </c>
      <c r="G1291" s="13">
        <v>12</v>
      </c>
      <c r="H1291" s="2" t="s">
        <v>5307</v>
      </c>
      <c r="I1291" s="2" t="str">
        <f t="shared" si="20"/>
        <v>Abisso di  Monte Caccia</v>
      </c>
    </row>
    <row r="1292" spans="1:9" ht="14.25" x14ac:dyDescent="0.2">
      <c r="A1292" s="13">
        <v>1291</v>
      </c>
      <c r="B1292" s="18" t="s">
        <v>2981</v>
      </c>
      <c r="C1292" s="15" t="s">
        <v>1124</v>
      </c>
      <c r="D1292" s="15" t="s">
        <v>5308</v>
      </c>
      <c r="E1292" s="15" t="s">
        <v>294</v>
      </c>
      <c r="F1292" s="15"/>
      <c r="G1292" s="13">
        <v>1</v>
      </c>
      <c r="H1292" s="2" t="s">
        <v>5308</v>
      </c>
      <c r="I1292" s="2" t="str">
        <f t="shared" si="20"/>
        <v>Grotta Barbieri</v>
      </c>
    </row>
    <row r="1293" spans="1:9" ht="14.25" x14ac:dyDescent="0.2">
      <c r="A1293" s="13">
        <v>1292</v>
      </c>
      <c r="B1293" s="18" t="s">
        <v>2982</v>
      </c>
      <c r="C1293" s="15" t="s">
        <v>2983</v>
      </c>
      <c r="D1293" s="15" t="s">
        <v>5309</v>
      </c>
      <c r="E1293" s="15" t="s">
        <v>294</v>
      </c>
      <c r="F1293" s="15"/>
      <c r="G1293" s="13">
        <v>1</v>
      </c>
      <c r="H1293" s="2" t="s">
        <v>5309</v>
      </c>
      <c r="I1293" s="2" t="str">
        <f t="shared" si="20"/>
        <v>Buco del Trullo</v>
      </c>
    </row>
    <row r="1294" spans="1:9" ht="14.25" x14ac:dyDescent="0.2">
      <c r="A1294" s="13">
        <v>1293</v>
      </c>
      <c r="B1294" s="18" t="s">
        <v>2984</v>
      </c>
      <c r="C1294" s="15" t="s">
        <v>1234</v>
      </c>
      <c r="D1294" s="15" t="s">
        <v>5310</v>
      </c>
      <c r="E1294" s="15" t="s">
        <v>294</v>
      </c>
      <c r="F1294" s="15"/>
      <c r="G1294" s="13">
        <v>1</v>
      </c>
      <c r="H1294" s="2" t="s">
        <v>5310</v>
      </c>
      <c r="I1294" s="2" t="str">
        <f t="shared" si="20"/>
        <v>Grotta del Mammuth</v>
      </c>
    </row>
    <row r="1295" spans="1:9" ht="14.25" x14ac:dyDescent="0.2">
      <c r="A1295" s="13">
        <v>1294</v>
      </c>
      <c r="B1295" s="18" t="s">
        <v>2985</v>
      </c>
      <c r="C1295" s="15" t="s">
        <v>1234</v>
      </c>
      <c r="D1295" s="15" t="s">
        <v>5311</v>
      </c>
      <c r="E1295" s="15" t="s">
        <v>294</v>
      </c>
      <c r="F1295" s="15"/>
      <c r="G1295" s="13">
        <v>1</v>
      </c>
      <c r="H1295" s="2" t="s">
        <v>5311</v>
      </c>
      <c r="I1295" s="2" t="str">
        <f t="shared" si="20"/>
        <v>Grotta del Pistolino</v>
      </c>
    </row>
    <row r="1296" spans="1:9" ht="14.25" x14ac:dyDescent="0.2">
      <c r="A1296" s="13">
        <v>1295</v>
      </c>
      <c r="B1296" s="18" t="s">
        <v>2986</v>
      </c>
      <c r="C1296" s="15" t="s">
        <v>2987</v>
      </c>
      <c r="D1296" s="15" t="s">
        <v>5312</v>
      </c>
      <c r="E1296" s="15" t="s">
        <v>294</v>
      </c>
      <c r="F1296" s="15"/>
      <c r="G1296" s="13">
        <v>1</v>
      </c>
      <c r="H1296" s="2" t="s">
        <v>5312</v>
      </c>
      <c r="I1296" s="2" t="str">
        <f t="shared" si="20"/>
        <v>Inghiottitoio delle Solagne (grotta di Lamalunga) (Grotta dell’Uomo Arcaico)</v>
      </c>
    </row>
    <row r="1297" spans="1:9" ht="14.25" x14ac:dyDescent="0.2">
      <c r="A1297" s="13">
        <v>1296</v>
      </c>
      <c r="B1297" s="18" t="s">
        <v>2988</v>
      </c>
      <c r="C1297" s="15" t="s">
        <v>2502</v>
      </c>
      <c r="D1297" s="15" t="s">
        <v>5313</v>
      </c>
      <c r="E1297" s="15" t="s">
        <v>294</v>
      </c>
      <c r="F1297" s="15"/>
      <c r="G1297" s="13">
        <v>1</v>
      </c>
      <c r="H1297" s="2" t="s">
        <v>5313</v>
      </c>
      <c r="I1297" s="2" t="str">
        <f t="shared" si="20"/>
        <v>Grotticella delle Solagne</v>
      </c>
    </row>
    <row r="1298" spans="1:9" ht="14.25" x14ac:dyDescent="0.2">
      <c r="A1298" s="13">
        <v>1297</v>
      </c>
      <c r="B1298" s="18" t="s">
        <v>2989</v>
      </c>
      <c r="C1298" s="15" t="s">
        <v>2990</v>
      </c>
      <c r="D1298" s="15" t="s">
        <v>5314</v>
      </c>
      <c r="E1298" s="15" t="s">
        <v>1165</v>
      </c>
      <c r="F1298" s="15"/>
      <c r="G1298" s="13">
        <v>1</v>
      </c>
      <c r="H1298" s="2" t="s">
        <v>5314</v>
      </c>
      <c r="I1298" s="2" t="str">
        <f t="shared" si="20"/>
        <v xml:space="preserve">Greotta delle Pisoliti </v>
      </c>
    </row>
    <row r="1299" spans="1:9" ht="14.25" x14ac:dyDescent="0.2">
      <c r="A1299" s="13">
        <v>1298</v>
      </c>
      <c r="B1299" s="18" t="s">
        <v>2110</v>
      </c>
      <c r="C1299" s="15" t="s">
        <v>2991</v>
      </c>
      <c r="D1299" s="15" t="s">
        <v>5315</v>
      </c>
      <c r="E1299" s="15" t="s">
        <v>1165</v>
      </c>
      <c r="F1299" s="15"/>
      <c r="G1299" s="13">
        <v>1</v>
      </c>
      <c r="H1299" s="2" t="s">
        <v>5315</v>
      </c>
      <c r="I1299" s="2" t="str">
        <f t="shared" si="20"/>
        <v>Forchia della Volpe</v>
      </c>
    </row>
    <row r="1300" spans="1:9" ht="14.25" x14ac:dyDescent="0.2">
      <c r="A1300" s="13">
        <v>1299</v>
      </c>
      <c r="B1300" s="18" t="s">
        <v>2610</v>
      </c>
      <c r="C1300" s="15" t="s">
        <v>1234</v>
      </c>
      <c r="D1300" s="15" t="s">
        <v>4988</v>
      </c>
      <c r="E1300" s="15" t="s">
        <v>574</v>
      </c>
      <c r="F1300" s="15"/>
      <c r="G1300" s="13">
        <v>4</v>
      </c>
      <c r="H1300" s="2" t="s">
        <v>4988</v>
      </c>
      <c r="I1300" s="2" t="str">
        <f t="shared" si="20"/>
        <v>Grotta del Rospo</v>
      </c>
    </row>
    <row r="1301" spans="1:9" ht="14.25" x14ac:dyDescent="0.2">
      <c r="A1301" s="13">
        <v>1300</v>
      </c>
      <c r="B1301" s="18" t="s">
        <v>2110</v>
      </c>
      <c r="C1301" s="15" t="s">
        <v>1129</v>
      </c>
      <c r="D1301" s="15" t="s">
        <v>4624</v>
      </c>
      <c r="E1301" s="15" t="s">
        <v>679</v>
      </c>
      <c r="F1301" s="15"/>
      <c r="G1301" s="13">
        <v>4</v>
      </c>
      <c r="H1301" s="2" t="s">
        <v>4624</v>
      </c>
      <c r="I1301" s="2" t="str">
        <f t="shared" si="20"/>
        <v>Grotta della Volpe</v>
      </c>
    </row>
    <row r="1302" spans="1:9" ht="14.25" x14ac:dyDescent="0.2">
      <c r="A1302" s="13">
        <v>1301</v>
      </c>
      <c r="B1302" s="18" t="s">
        <v>2992</v>
      </c>
      <c r="C1302" s="15" t="s">
        <v>1358</v>
      </c>
      <c r="D1302" s="15" t="s">
        <v>5316</v>
      </c>
      <c r="E1302" s="15" t="s">
        <v>679</v>
      </c>
      <c r="F1302" s="15"/>
      <c r="G1302" s="13">
        <v>4</v>
      </c>
      <c r="H1302" s="2" t="s">
        <v>5316</v>
      </c>
      <c r="I1302" s="2" t="str">
        <f t="shared" si="20"/>
        <v>Grotta del  Trisole</v>
      </c>
    </row>
    <row r="1303" spans="1:9" ht="14.25" x14ac:dyDescent="0.2">
      <c r="A1303" s="13">
        <v>1302</v>
      </c>
      <c r="B1303" s="18" t="s">
        <v>2993</v>
      </c>
      <c r="C1303" s="15" t="s">
        <v>1234</v>
      </c>
      <c r="D1303" s="15" t="s">
        <v>5317</v>
      </c>
      <c r="E1303" s="15" t="s">
        <v>829</v>
      </c>
      <c r="F1303" s="15"/>
      <c r="G1303" s="13">
        <v>4</v>
      </c>
      <c r="H1303" s="2" t="s">
        <v>5317</v>
      </c>
      <c r="I1303" s="2" t="str">
        <f t="shared" si="20"/>
        <v>Grotta del Barbagianni 2 (il Grottone)</v>
      </c>
    </row>
    <row r="1304" spans="1:9" ht="14.25" x14ac:dyDescent="0.2">
      <c r="A1304" s="13">
        <v>1303</v>
      </c>
      <c r="B1304" s="18" t="s">
        <v>2994</v>
      </c>
      <c r="C1304" s="15" t="s">
        <v>1117</v>
      </c>
      <c r="D1304" s="15" t="s">
        <v>5318</v>
      </c>
      <c r="E1304" s="15" t="s">
        <v>829</v>
      </c>
      <c r="F1304" s="15"/>
      <c r="G1304" s="13">
        <v>4</v>
      </c>
      <c r="H1304" s="2" t="s">
        <v>5318</v>
      </c>
      <c r="I1304" s="2" t="str">
        <f t="shared" si="20"/>
        <v>Grotta di Fosso di Montanaro (Costa Merlata)</v>
      </c>
    </row>
    <row r="1305" spans="1:9" ht="14.25" x14ac:dyDescent="0.2">
      <c r="A1305" s="13">
        <v>1304</v>
      </c>
      <c r="B1305" s="18" t="s">
        <v>2995</v>
      </c>
      <c r="C1305" s="15" t="s">
        <v>1124</v>
      </c>
      <c r="D1305" s="15" t="s">
        <v>5319</v>
      </c>
      <c r="E1305" s="15" t="s">
        <v>623</v>
      </c>
      <c r="F1305" s="15"/>
      <c r="G1305" s="13">
        <v>7</v>
      </c>
      <c r="H1305" s="2" t="s">
        <v>5319</v>
      </c>
      <c r="I1305" s="2" t="str">
        <f t="shared" ref="I1305:I1368" si="21">H1305</f>
        <v>Grotta Mare</v>
      </c>
    </row>
    <row r="1306" spans="1:9" ht="14.25" x14ac:dyDescent="0.2">
      <c r="A1306" s="13">
        <v>1305</v>
      </c>
      <c r="B1306" s="18" t="s">
        <v>2996</v>
      </c>
      <c r="C1306" s="15" t="s">
        <v>1234</v>
      </c>
      <c r="D1306" s="15" t="s">
        <v>5320</v>
      </c>
      <c r="E1306" s="15" t="s">
        <v>623</v>
      </c>
      <c r="F1306" s="15"/>
      <c r="G1306" s="13">
        <v>7</v>
      </c>
      <c r="H1306" s="2" t="s">
        <v>5320</v>
      </c>
      <c r="I1306" s="2" t="str">
        <f t="shared" si="21"/>
        <v xml:space="preserve">Grotta del Rospo </v>
      </c>
    </row>
    <row r="1307" spans="1:9" ht="14.25" x14ac:dyDescent="0.2">
      <c r="A1307" s="13">
        <v>1306</v>
      </c>
      <c r="B1307" s="18" t="s">
        <v>930</v>
      </c>
      <c r="C1307" s="15" t="s">
        <v>1124</v>
      </c>
      <c r="D1307" s="15" t="s">
        <v>5321</v>
      </c>
      <c r="E1307" s="15" t="s">
        <v>623</v>
      </c>
      <c r="F1307" s="15"/>
      <c r="G1307" s="13">
        <v>7</v>
      </c>
      <c r="H1307" s="2" t="s">
        <v>5321</v>
      </c>
      <c r="I1307" s="2" t="str">
        <f t="shared" si="21"/>
        <v>Grotta Specchia</v>
      </c>
    </row>
    <row r="1308" spans="1:9" ht="14.25" x14ac:dyDescent="0.2">
      <c r="A1308" s="13">
        <v>1307</v>
      </c>
      <c r="B1308" s="18" t="s">
        <v>2997</v>
      </c>
      <c r="C1308" s="15" t="s">
        <v>1234</v>
      </c>
      <c r="D1308" s="15" t="s">
        <v>5322</v>
      </c>
      <c r="E1308" s="15" t="s">
        <v>840</v>
      </c>
      <c r="F1308" s="15"/>
      <c r="G1308" s="13">
        <v>7</v>
      </c>
      <c r="H1308" s="2" t="s">
        <v>5322</v>
      </c>
      <c r="I1308" s="2" t="str">
        <f t="shared" si="21"/>
        <v>Grotta del Serpente</v>
      </c>
    </row>
    <row r="1309" spans="1:9" ht="14.25" x14ac:dyDescent="0.2">
      <c r="A1309" s="13">
        <v>1308</v>
      </c>
      <c r="B1309" s="18" t="s">
        <v>2998</v>
      </c>
      <c r="C1309" s="15" t="s">
        <v>1285</v>
      </c>
      <c r="D1309" s="15" t="s">
        <v>5323</v>
      </c>
      <c r="E1309" s="15" t="s">
        <v>1278</v>
      </c>
      <c r="F1309" s="15"/>
      <c r="G1309" s="13">
        <v>1</v>
      </c>
      <c r="H1309" s="2" t="s">
        <v>5323</v>
      </c>
      <c r="I1309" s="2" t="str">
        <f t="shared" si="21"/>
        <v>Grave della Fiera</v>
      </c>
    </row>
    <row r="1310" spans="1:9" ht="14.25" x14ac:dyDescent="0.2">
      <c r="A1310" s="13">
        <v>1309</v>
      </c>
      <c r="B1310" s="18" t="s">
        <v>2999</v>
      </c>
      <c r="C1310" s="15" t="s">
        <v>1124</v>
      </c>
      <c r="D1310" s="15" t="s">
        <v>5324</v>
      </c>
      <c r="E1310" s="15" t="s">
        <v>1185</v>
      </c>
      <c r="F1310" s="15"/>
      <c r="G1310" s="13">
        <v>12</v>
      </c>
      <c r="H1310" s="2" t="s">
        <v>5324</v>
      </c>
      <c r="I1310" s="2" t="str">
        <f t="shared" si="21"/>
        <v>Grotta Lama di Giotta</v>
      </c>
    </row>
    <row r="1311" spans="1:9" ht="14.25" x14ac:dyDescent="0.2">
      <c r="A1311" s="13">
        <v>1310</v>
      </c>
      <c r="B1311" s="18" t="s">
        <v>3000</v>
      </c>
      <c r="C1311" s="15" t="s">
        <v>2164</v>
      </c>
      <c r="D1311" s="15" t="s">
        <v>5325</v>
      </c>
      <c r="E1311" s="15" t="s">
        <v>3001</v>
      </c>
      <c r="F1311" s="15"/>
      <c r="G1311" s="13">
        <v>12</v>
      </c>
      <c r="H1311" s="2" t="s">
        <v>5325</v>
      </c>
      <c r="I1311" s="2" t="str">
        <f t="shared" si="21"/>
        <v>Inghiottitoio di Mungivacca</v>
      </c>
    </row>
    <row r="1312" spans="1:9" ht="14.25" x14ac:dyDescent="0.2">
      <c r="A1312" s="13">
        <v>1311</v>
      </c>
      <c r="B1312" s="18" t="s">
        <v>2692</v>
      </c>
      <c r="C1312" s="15" t="s">
        <v>1117</v>
      </c>
      <c r="D1312" s="15" t="s">
        <v>5262</v>
      </c>
      <c r="E1312" s="15" t="s">
        <v>3002</v>
      </c>
      <c r="F1312" s="15"/>
      <c r="G1312" s="13">
        <v>1</v>
      </c>
      <c r="H1312" s="2" t="s">
        <v>5262</v>
      </c>
      <c r="I1312" s="2" t="str">
        <f t="shared" si="21"/>
        <v>Grotta di Murgia Sgolgore</v>
      </c>
    </row>
    <row r="1313" spans="1:9" ht="14.25" x14ac:dyDescent="0.2">
      <c r="A1313" s="13">
        <v>1312</v>
      </c>
      <c r="B1313" s="18" t="s">
        <v>3003</v>
      </c>
      <c r="C1313" s="15" t="s">
        <v>1117</v>
      </c>
      <c r="D1313" s="15" t="s">
        <v>5326</v>
      </c>
      <c r="E1313" s="15" t="s">
        <v>294</v>
      </c>
      <c r="F1313" s="15"/>
      <c r="G1313" s="13">
        <v>1</v>
      </c>
      <c r="H1313" s="2" t="s">
        <v>5326</v>
      </c>
      <c r="I1313" s="2" t="str">
        <f t="shared" si="21"/>
        <v>Grotta di Specchia Ricciardi</v>
      </c>
    </row>
    <row r="1314" spans="1:9" ht="14.25" x14ac:dyDescent="0.2">
      <c r="A1314" s="13">
        <v>1313</v>
      </c>
      <c r="B1314" s="18" t="s">
        <v>3004</v>
      </c>
      <c r="C1314" s="15" t="s">
        <v>2558</v>
      </c>
      <c r="D1314" s="15" t="s">
        <v>5327</v>
      </c>
      <c r="E1314" s="15" t="s">
        <v>294</v>
      </c>
      <c r="F1314" s="15"/>
      <c r="G1314" s="13">
        <v>6</v>
      </c>
      <c r="H1314" s="2" t="s">
        <v>5327</v>
      </c>
      <c r="I1314" s="2" t="str">
        <f t="shared" si="21"/>
        <v>Riparo Parisi (riparo Masseria Pellicciari)</v>
      </c>
    </row>
    <row r="1315" spans="1:9" ht="14.25" x14ac:dyDescent="0.2">
      <c r="A1315" s="13">
        <v>1314</v>
      </c>
      <c r="B1315" s="18" t="s">
        <v>3005</v>
      </c>
      <c r="C1315" s="15" t="s">
        <v>1124</v>
      </c>
      <c r="D1315" s="15" t="s">
        <v>5328</v>
      </c>
      <c r="E1315" s="15" t="s">
        <v>34</v>
      </c>
      <c r="F1315" s="15"/>
      <c r="G1315" s="13">
        <v>6</v>
      </c>
      <c r="H1315" s="2" t="s">
        <v>5328</v>
      </c>
      <c r="I1315" s="2" t="str">
        <f t="shared" si="21"/>
        <v>Grotta Lama Cantarella 1</v>
      </c>
    </row>
    <row r="1316" spans="1:9" ht="14.25" x14ac:dyDescent="0.2">
      <c r="A1316" s="13">
        <v>1315</v>
      </c>
      <c r="B1316" s="18" t="s">
        <v>3006</v>
      </c>
      <c r="C1316" s="15" t="s">
        <v>1124</v>
      </c>
      <c r="D1316" s="15" t="s">
        <v>5329</v>
      </c>
      <c r="E1316" s="15" t="s">
        <v>34</v>
      </c>
      <c r="F1316" s="15"/>
      <c r="G1316" s="13">
        <v>6</v>
      </c>
      <c r="H1316" s="2" t="s">
        <v>5329</v>
      </c>
      <c r="I1316" s="2" t="str">
        <f t="shared" si="21"/>
        <v>Grotta Lama Cantarella 2</v>
      </c>
    </row>
    <row r="1317" spans="1:9" ht="14.25" x14ac:dyDescent="0.2">
      <c r="A1317" s="13">
        <v>1316</v>
      </c>
      <c r="B1317" s="18" t="s">
        <v>3007</v>
      </c>
      <c r="C1317" s="15" t="s">
        <v>2558</v>
      </c>
      <c r="D1317" s="15" t="s">
        <v>5330</v>
      </c>
      <c r="E1317" s="15" t="s">
        <v>34</v>
      </c>
      <c r="F1317" s="15"/>
      <c r="G1317" s="13">
        <v>6</v>
      </c>
      <c r="H1317" s="2" t="s">
        <v>5330</v>
      </c>
      <c r="I1317" s="2" t="str">
        <f t="shared" si="21"/>
        <v>Riparo Lama Cantarella</v>
      </c>
    </row>
    <row r="1318" spans="1:9" ht="14.25" x14ac:dyDescent="0.2">
      <c r="A1318" s="13">
        <v>1317</v>
      </c>
      <c r="B1318" s="18" t="s">
        <v>2913</v>
      </c>
      <c r="C1318" s="15" t="s">
        <v>1234</v>
      </c>
      <c r="D1318" s="15" t="s">
        <v>5246</v>
      </c>
      <c r="E1318" s="15" t="s">
        <v>625</v>
      </c>
      <c r="F1318" s="15"/>
      <c r="G1318" s="13">
        <v>10</v>
      </c>
      <c r="H1318" s="2" t="s">
        <v>5246</v>
      </c>
      <c r="I1318" s="2" t="str">
        <f t="shared" si="21"/>
        <v>Grotta del Mandorlo</v>
      </c>
    </row>
    <row r="1319" spans="1:9" ht="14.25" x14ac:dyDescent="0.2">
      <c r="A1319" s="13">
        <v>1318</v>
      </c>
      <c r="B1319" s="18" t="s">
        <v>3008</v>
      </c>
      <c r="C1319" s="15"/>
      <c r="D1319" s="15" t="s">
        <v>3008</v>
      </c>
      <c r="E1319" s="15" t="s">
        <v>242</v>
      </c>
      <c r="F1319" s="15"/>
      <c r="G1319" s="13">
        <v>5</v>
      </c>
      <c r="H1319" s="2" t="s">
        <v>5331</v>
      </c>
      <c r="I1319" s="2" t="str">
        <f>MID(H1319,2,1000)</f>
        <v>Lu Lampiune</v>
      </c>
    </row>
    <row r="1320" spans="1:9" ht="14.25" x14ac:dyDescent="0.2">
      <c r="A1320" s="13">
        <v>1319</v>
      </c>
      <c r="B1320" s="18" t="s">
        <v>3009</v>
      </c>
      <c r="C1320" s="15" t="s">
        <v>1124</v>
      </c>
      <c r="D1320" s="15" t="s">
        <v>5332</v>
      </c>
      <c r="E1320" s="15" t="s">
        <v>1814</v>
      </c>
      <c r="F1320" s="15"/>
      <c r="G1320" s="13">
        <v>3</v>
      </c>
      <c r="H1320" s="2" t="s">
        <v>5332</v>
      </c>
      <c r="I1320" s="2" t="str">
        <f t="shared" si="21"/>
        <v>Grotta Scialpi</v>
      </c>
    </row>
    <row r="1321" spans="1:9" ht="14.25" x14ac:dyDescent="0.2">
      <c r="A1321" s="13">
        <v>1320</v>
      </c>
      <c r="B1321" s="18" t="s">
        <v>3010</v>
      </c>
      <c r="C1321" s="15"/>
      <c r="D1321" s="15" t="s">
        <v>3010</v>
      </c>
      <c r="E1321" s="15" t="s">
        <v>294</v>
      </c>
      <c r="F1321" s="15"/>
      <c r="G1321" s="13">
        <v>1</v>
      </c>
      <c r="H1321" s="2" t="s">
        <v>5333</v>
      </c>
      <c r="I1321" s="2" t="str">
        <f>MID(H1321,2,1000)</f>
        <v>Lamafetente Vulcano</v>
      </c>
    </row>
    <row r="1322" spans="1:9" ht="14.25" x14ac:dyDescent="0.2">
      <c r="A1322" s="13">
        <v>1321</v>
      </c>
      <c r="B1322" s="18" t="s">
        <v>3011</v>
      </c>
      <c r="C1322" s="15" t="s">
        <v>1117</v>
      </c>
      <c r="D1322" s="15" t="s">
        <v>5334</v>
      </c>
      <c r="E1322" s="15" t="s">
        <v>623</v>
      </c>
      <c r="F1322" s="15"/>
      <c r="G1322" s="13">
        <v>4</v>
      </c>
      <c r="H1322" s="2" t="s">
        <v>5334</v>
      </c>
      <c r="I1322" s="2" t="str">
        <f t="shared" si="21"/>
        <v>Grotta di Masseria Croce Chirulla</v>
      </c>
    </row>
    <row r="1323" spans="1:9" ht="14.25" x14ac:dyDescent="0.2">
      <c r="A1323" s="13">
        <v>1322</v>
      </c>
      <c r="B1323" s="18" t="s">
        <v>2063</v>
      </c>
      <c r="C1323" s="15" t="s">
        <v>2740</v>
      </c>
      <c r="D1323" s="15" t="s">
        <v>5335</v>
      </c>
      <c r="E1323" s="15" t="s">
        <v>409</v>
      </c>
      <c r="F1323" s="15"/>
      <c r="G1323" s="13">
        <v>4</v>
      </c>
      <c r="H1323" s="2" t="s">
        <v>5335</v>
      </c>
      <c r="I1323" s="2" t="str">
        <f t="shared" si="21"/>
        <v>Grotta sotto Monte Pizzuto</v>
      </c>
    </row>
    <row r="1324" spans="1:9" ht="14.25" x14ac:dyDescent="0.2">
      <c r="A1324" s="13">
        <v>1323</v>
      </c>
      <c r="B1324" s="18" t="s">
        <v>2063</v>
      </c>
      <c r="C1324" s="15" t="s">
        <v>3012</v>
      </c>
      <c r="D1324" s="15" t="s">
        <v>5336</v>
      </c>
      <c r="E1324" s="15" t="s">
        <v>409</v>
      </c>
      <c r="F1324" s="15"/>
      <c r="G1324" s="13">
        <v>4</v>
      </c>
      <c r="H1324" s="2" t="s">
        <v>5336</v>
      </c>
      <c r="I1324" s="2" t="str">
        <f t="shared" si="21"/>
        <v>Caverna sotto Monte Pizzuto</v>
      </c>
    </row>
    <row r="1325" spans="1:9" ht="14.25" x14ac:dyDescent="0.2">
      <c r="A1325" s="13">
        <v>1324</v>
      </c>
      <c r="B1325" s="18" t="s">
        <v>3013</v>
      </c>
      <c r="C1325" s="15" t="s">
        <v>2265</v>
      </c>
      <c r="D1325" s="15" t="s">
        <v>5337</v>
      </c>
      <c r="E1325" s="15" t="s">
        <v>623</v>
      </c>
      <c r="F1325" s="15"/>
      <c r="G1325" s="13">
        <v>4</v>
      </c>
      <c r="H1325" s="2" t="s">
        <v>5337</v>
      </c>
      <c r="I1325" s="2" t="str">
        <f t="shared" si="21"/>
        <v>Pozzo di Coldifuso</v>
      </c>
    </row>
    <row r="1326" spans="1:9" ht="14.25" x14ac:dyDescent="0.2">
      <c r="A1326" s="13">
        <v>1325</v>
      </c>
      <c r="B1326" s="18" t="s">
        <v>3014</v>
      </c>
      <c r="C1326" s="15" t="s">
        <v>1121</v>
      </c>
      <c r="D1326" s="15" t="s">
        <v>5338</v>
      </c>
      <c r="E1326" s="15" t="s">
        <v>1188</v>
      </c>
      <c r="F1326" s="15"/>
      <c r="G1326" s="13">
        <v>6</v>
      </c>
      <c r="H1326" s="2" t="s">
        <v>5338</v>
      </c>
      <c r="I1326" s="2" t="str">
        <f t="shared" si="21"/>
        <v>Grave di  Monte Monacelle</v>
      </c>
    </row>
    <row r="1327" spans="1:9" ht="14.25" x14ac:dyDescent="0.2">
      <c r="A1327" s="13">
        <v>1326</v>
      </c>
      <c r="B1327" s="18" t="s">
        <v>3015</v>
      </c>
      <c r="C1327" s="15" t="s">
        <v>1124</v>
      </c>
      <c r="D1327" s="15" t="s">
        <v>5339</v>
      </c>
      <c r="E1327" s="15" t="s">
        <v>1188</v>
      </c>
      <c r="F1327" s="15"/>
      <c r="G1327" s="13">
        <v>6</v>
      </c>
      <c r="H1327" s="2" t="s">
        <v>5339</v>
      </c>
      <c r="I1327" s="2" t="str">
        <f t="shared" si="21"/>
        <v>Grotta Coda di Rondine</v>
      </c>
    </row>
    <row r="1328" spans="1:9" ht="14.25" x14ac:dyDescent="0.2">
      <c r="A1328" s="13">
        <v>1327</v>
      </c>
      <c r="B1328" s="18" t="s">
        <v>3016</v>
      </c>
      <c r="C1328" s="15" t="s">
        <v>2516</v>
      </c>
      <c r="D1328" s="15" t="s">
        <v>5340</v>
      </c>
      <c r="E1328" s="15" t="s">
        <v>1188</v>
      </c>
      <c r="F1328" s="15"/>
      <c r="G1328" s="13">
        <v>6</v>
      </c>
      <c r="H1328" s="2" t="s">
        <v>5340</v>
      </c>
      <c r="I1328" s="2" t="str">
        <f t="shared" si="21"/>
        <v>Grotta degli Uccelli</v>
      </c>
    </row>
    <row r="1329" spans="1:9" ht="14.25" x14ac:dyDescent="0.2">
      <c r="A1329" s="13">
        <v>1328</v>
      </c>
      <c r="B1329" s="18" t="s">
        <v>3017</v>
      </c>
      <c r="C1329" s="15" t="s">
        <v>3018</v>
      </c>
      <c r="D1329" s="15" t="s">
        <v>5341</v>
      </c>
      <c r="E1329" s="15" t="s">
        <v>1188</v>
      </c>
      <c r="F1329" s="15"/>
      <c r="G1329" s="13">
        <v>6</v>
      </c>
      <c r="H1329" s="2" t="s">
        <v>5341</v>
      </c>
      <c r="I1329" s="2" t="str">
        <f t="shared" si="21"/>
        <v>Antro delle Spine</v>
      </c>
    </row>
    <row r="1330" spans="1:9" ht="14.25" x14ac:dyDescent="0.2">
      <c r="A1330" s="13">
        <v>1329</v>
      </c>
      <c r="B1330" s="18" t="s">
        <v>3019</v>
      </c>
      <c r="C1330" s="15" t="s">
        <v>1264</v>
      </c>
      <c r="D1330" s="15" t="s">
        <v>5342</v>
      </c>
      <c r="E1330" s="15" t="s">
        <v>416</v>
      </c>
      <c r="F1330" s="15"/>
      <c r="G1330" s="13">
        <v>7</v>
      </c>
      <c r="H1330" s="2" t="s">
        <v>5342</v>
      </c>
      <c r="I1330" s="2" t="str">
        <f t="shared" si="21"/>
        <v>Grotta dell’ Ulivo 2</v>
      </c>
    </row>
    <row r="1331" spans="1:9" ht="14.25" x14ac:dyDescent="0.2">
      <c r="A1331" s="13">
        <v>1330</v>
      </c>
      <c r="B1331" s="18" t="s">
        <v>3020</v>
      </c>
      <c r="C1331" s="15" t="s">
        <v>1264</v>
      </c>
      <c r="D1331" s="15" t="s">
        <v>5343</v>
      </c>
      <c r="E1331" s="15" t="s">
        <v>416</v>
      </c>
      <c r="F1331" s="15"/>
      <c r="G1331" s="13">
        <v>7</v>
      </c>
      <c r="H1331" s="2" t="s">
        <v>5343</v>
      </c>
      <c r="I1331" s="2" t="str">
        <f t="shared" si="21"/>
        <v>Grotta dell’ Ulivo 1</v>
      </c>
    </row>
    <row r="1332" spans="1:9" ht="14.25" x14ac:dyDescent="0.2">
      <c r="A1332" s="13">
        <v>1331</v>
      </c>
      <c r="B1332" s="18" t="s">
        <v>3021</v>
      </c>
      <c r="C1332" s="15" t="s">
        <v>1264</v>
      </c>
      <c r="D1332" s="15" t="s">
        <v>5344</v>
      </c>
      <c r="E1332" s="15" t="s">
        <v>416</v>
      </c>
      <c r="F1332" s="15"/>
      <c r="G1332" s="13">
        <v>7</v>
      </c>
      <c r="H1332" s="2" t="s">
        <v>5344</v>
      </c>
      <c r="I1332" s="2" t="str">
        <f t="shared" si="21"/>
        <v>Grotta dell’ Ulivo 3</v>
      </c>
    </row>
    <row r="1333" spans="1:9" ht="14.25" x14ac:dyDescent="0.2">
      <c r="A1333" s="13">
        <v>1332</v>
      </c>
      <c r="B1333" s="18" t="s">
        <v>3022</v>
      </c>
      <c r="C1333" s="15" t="s">
        <v>1264</v>
      </c>
      <c r="D1333" s="15" t="s">
        <v>5345</v>
      </c>
      <c r="E1333" s="15" t="s">
        <v>416</v>
      </c>
      <c r="F1333" s="15"/>
      <c r="G1333" s="13">
        <v>7</v>
      </c>
      <c r="H1333" s="2" t="s">
        <v>5345</v>
      </c>
      <c r="I1333" s="2" t="str">
        <f t="shared" si="21"/>
        <v>Grotta dell’ Ulivo 6</v>
      </c>
    </row>
    <row r="1334" spans="1:9" ht="14.25" x14ac:dyDescent="0.2">
      <c r="A1334" s="13">
        <v>1333</v>
      </c>
      <c r="B1334" s="18" t="s">
        <v>3023</v>
      </c>
      <c r="C1334" s="15" t="s">
        <v>1264</v>
      </c>
      <c r="D1334" s="15" t="s">
        <v>5346</v>
      </c>
      <c r="E1334" s="15" t="s">
        <v>416</v>
      </c>
      <c r="F1334" s="15"/>
      <c r="G1334" s="13">
        <v>7</v>
      </c>
      <c r="H1334" s="2" t="s">
        <v>5346</v>
      </c>
      <c r="I1334" s="2" t="str">
        <f t="shared" si="21"/>
        <v>Grotta dell’ Ulivo 7</v>
      </c>
    </row>
    <row r="1335" spans="1:9" ht="14.25" x14ac:dyDescent="0.2">
      <c r="A1335" s="13">
        <v>1334</v>
      </c>
      <c r="B1335" s="18" t="s">
        <v>3024</v>
      </c>
      <c r="C1335" s="15" t="s">
        <v>1124</v>
      </c>
      <c r="D1335" s="15" t="s">
        <v>5347</v>
      </c>
      <c r="E1335" s="15" t="s">
        <v>1136</v>
      </c>
      <c r="F1335" s="15"/>
      <c r="G1335" s="13">
        <v>3</v>
      </c>
      <c r="H1335" s="2" t="s">
        <v>5347</v>
      </c>
      <c r="I1335" s="2" t="str">
        <f t="shared" si="21"/>
        <v xml:space="preserve">Grotta Torre di Mastro </v>
      </c>
    </row>
    <row r="1336" spans="1:9" ht="14.25" x14ac:dyDescent="0.2">
      <c r="A1336" s="13">
        <v>1335</v>
      </c>
      <c r="B1336" s="18" t="s">
        <v>3025</v>
      </c>
      <c r="C1336" s="15" t="s">
        <v>1117</v>
      </c>
      <c r="D1336" s="15" t="s">
        <v>5348</v>
      </c>
      <c r="E1336" s="15" t="s">
        <v>1188</v>
      </c>
      <c r="F1336" s="15"/>
      <c r="G1336" s="13">
        <v>6</v>
      </c>
      <c r="H1336" s="2" t="s">
        <v>5348</v>
      </c>
      <c r="I1336" s="2" t="str">
        <f t="shared" si="21"/>
        <v>Grotta di Cava dei Falchi</v>
      </c>
    </row>
    <row r="1337" spans="1:9" ht="14.25" x14ac:dyDescent="0.2">
      <c r="A1337" s="13">
        <v>1336</v>
      </c>
      <c r="B1337" s="18" t="s">
        <v>3026</v>
      </c>
      <c r="C1337" s="15" t="s">
        <v>1195</v>
      </c>
      <c r="D1337" s="15" t="s">
        <v>5349</v>
      </c>
      <c r="E1337" s="15" t="s">
        <v>294</v>
      </c>
      <c r="F1337" s="15"/>
      <c r="G1337" s="13">
        <v>1</v>
      </c>
      <c r="H1337" s="2" t="s">
        <v>5349</v>
      </c>
      <c r="I1337" s="2" t="str">
        <f t="shared" si="21"/>
        <v xml:space="preserve">Grotta  Metropolitana </v>
      </c>
    </row>
    <row r="1338" spans="1:9" ht="14.25" x14ac:dyDescent="0.2">
      <c r="A1338" s="13">
        <v>1337</v>
      </c>
      <c r="B1338" s="18" t="s">
        <v>3027</v>
      </c>
      <c r="C1338" s="15" t="s">
        <v>1124</v>
      </c>
      <c r="D1338" s="15" t="s">
        <v>5350</v>
      </c>
      <c r="E1338" s="15" t="s">
        <v>1904</v>
      </c>
      <c r="F1338" s="15"/>
      <c r="G1338" s="13">
        <v>1</v>
      </c>
      <c r="H1338" s="2" t="s">
        <v>5350</v>
      </c>
      <c r="I1338" s="2" t="str">
        <f t="shared" si="21"/>
        <v>Grotta Viticlindo (Masseria Gianpetruzzi)</v>
      </c>
    </row>
    <row r="1339" spans="1:9" ht="14.25" x14ac:dyDescent="0.2">
      <c r="A1339" s="13">
        <v>1338</v>
      </c>
      <c r="B1339" s="18" t="s">
        <v>3028</v>
      </c>
      <c r="C1339" s="15" t="s">
        <v>3029</v>
      </c>
      <c r="D1339" s="15" t="s">
        <v>5351</v>
      </c>
      <c r="E1339" s="15" t="s">
        <v>294</v>
      </c>
      <c r="F1339" s="15"/>
      <c r="G1339" s="13">
        <v>1</v>
      </c>
      <c r="H1339" s="2" t="s">
        <v>5351</v>
      </c>
      <c r="I1339" s="2" t="str">
        <f t="shared" si="21"/>
        <v>Grotta le Solagne (grotta delle Solagne)</v>
      </c>
    </row>
    <row r="1340" spans="1:9" ht="14.25" x14ac:dyDescent="0.2">
      <c r="A1340" s="13">
        <v>1339</v>
      </c>
      <c r="B1340" s="18" t="s">
        <v>3030</v>
      </c>
      <c r="C1340" s="15" t="s">
        <v>1117</v>
      </c>
      <c r="D1340" s="15" t="s">
        <v>5352</v>
      </c>
      <c r="E1340" s="15" t="s">
        <v>1188</v>
      </c>
      <c r="F1340" s="15"/>
      <c r="G1340" s="13">
        <v>6</v>
      </c>
      <c r="H1340" s="2" t="s">
        <v>5352</v>
      </c>
      <c r="I1340" s="2" t="str">
        <f t="shared" si="21"/>
        <v>Grotta di Monte Scorzone</v>
      </c>
    </row>
    <row r="1341" spans="1:9" ht="14.25" x14ac:dyDescent="0.2">
      <c r="A1341" s="13">
        <v>1340</v>
      </c>
      <c r="B1341" s="18" t="s">
        <v>2917</v>
      </c>
      <c r="C1341" s="15" t="s">
        <v>2302</v>
      </c>
      <c r="D1341" s="15" t="s">
        <v>5353</v>
      </c>
      <c r="E1341" s="15" t="s">
        <v>123</v>
      </c>
      <c r="F1341" s="15"/>
      <c r="G1341" s="13">
        <v>12</v>
      </c>
      <c r="H1341" s="2" t="s">
        <v>5353</v>
      </c>
      <c r="I1341" s="2" t="str">
        <f t="shared" si="21"/>
        <v>Grotticella del Gurgo 2</v>
      </c>
    </row>
    <row r="1342" spans="1:9" ht="14.25" x14ac:dyDescent="0.2">
      <c r="A1342" s="13">
        <v>1341</v>
      </c>
      <c r="B1342" s="18" t="s">
        <v>3031</v>
      </c>
      <c r="C1342" s="15" t="s">
        <v>2302</v>
      </c>
      <c r="D1342" s="15" t="s">
        <v>5354</v>
      </c>
      <c r="E1342" s="15" t="s">
        <v>123</v>
      </c>
      <c r="F1342" s="15"/>
      <c r="G1342" s="13">
        <v>12</v>
      </c>
      <c r="H1342" s="2" t="s">
        <v>5354</v>
      </c>
      <c r="I1342" s="2" t="str">
        <f t="shared" si="21"/>
        <v>Grotticella del Gurgo 3</v>
      </c>
    </row>
    <row r="1343" spans="1:9" ht="14.25" x14ac:dyDescent="0.2">
      <c r="A1343" s="13">
        <v>1342</v>
      </c>
      <c r="B1343" s="18" t="s">
        <v>3032</v>
      </c>
      <c r="C1343" s="15" t="s">
        <v>2302</v>
      </c>
      <c r="D1343" s="15" t="s">
        <v>5355</v>
      </c>
      <c r="E1343" s="15" t="s">
        <v>123</v>
      </c>
      <c r="F1343" s="15"/>
      <c r="G1343" s="13">
        <v>12</v>
      </c>
      <c r="H1343" s="2" t="s">
        <v>5355</v>
      </c>
      <c r="I1343" s="2" t="str">
        <f t="shared" si="21"/>
        <v>Grotticella del Gurgo 4</v>
      </c>
    </row>
    <row r="1344" spans="1:9" ht="14.25" x14ac:dyDescent="0.2">
      <c r="A1344" s="13">
        <v>1343</v>
      </c>
      <c r="B1344" s="18" t="s">
        <v>3033</v>
      </c>
      <c r="C1344" s="15" t="s">
        <v>2302</v>
      </c>
      <c r="D1344" s="15" t="s">
        <v>5356</v>
      </c>
      <c r="E1344" s="15" t="s">
        <v>123</v>
      </c>
      <c r="F1344" s="15"/>
      <c r="G1344" s="13">
        <v>12</v>
      </c>
      <c r="H1344" s="2" t="s">
        <v>5356</v>
      </c>
      <c r="I1344" s="2" t="str">
        <f t="shared" si="21"/>
        <v>Grotticella del Gurgo 5</v>
      </c>
    </row>
    <row r="1345" spans="1:9" ht="14.25" x14ac:dyDescent="0.2">
      <c r="A1345" s="13">
        <v>1344</v>
      </c>
      <c r="B1345" s="18" t="s">
        <v>3034</v>
      </c>
      <c r="C1345" s="15" t="s">
        <v>2302</v>
      </c>
      <c r="D1345" s="15" t="s">
        <v>5357</v>
      </c>
      <c r="E1345" s="15" t="s">
        <v>123</v>
      </c>
      <c r="F1345" s="15"/>
      <c r="G1345" s="13">
        <v>12</v>
      </c>
      <c r="H1345" s="2" t="s">
        <v>5357</v>
      </c>
      <c r="I1345" s="2" t="str">
        <f t="shared" si="21"/>
        <v>Grotticella del Gurgo 6</v>
      </c>
    </row>
    <row r="1346" spans="1:9" ht="14.25" x14ac:dyDescent="0.2">
      <c r="A1346" s="13">
        <v>1345</v>
      </c>
      <c r="B1346" s="18" t="s">
        <v>3035</v>
      </c>
      <c r="C1346" s="15" t="s">
        <v>2302</v>
      </c>
      <c r="D1346" s="15" t="s">
        <v>5358</v>
      </c>
      <c r="E1346" s="15" t="s">
        <v>123</v>
      </c>
      <c r="F1346" s="15"/>
      <c r="G1346" s="13">
        <v>12</v>
      </c>
      <c r="H1346" s="2" t="s">
        <v>5358</v>
      </c>
      <c r="I1346" s="2" t="str">
        <f t="shared" si="21"/>
        <v>Grotticella del Gurgo 7</v>
      </c>
    </row>
    <row r="1347" spans="1:9" ht="14.25" x14ac:dyDescent="0.2">
      <c r="A1347" s="13">
        <v>1346</v>
      </c>
      <c r="B1347" s="18" t="s">
        <v>3036</v>
      </c>
      <c r="C1347" s="15" t="s">
        <v>2302</v>
      </c>
      <c r="D1347" s="15" t="s">
        <v>5359</v>
      </c>
      <c r="E1347" s="15" t="s">
        <v>123</v>
      </c>
      <c r="F1347" s="15"/>
      <c r="G1347" s="13">
        <v>12</v>
      </c>
      <c r="H1347" s="2" t="s">
        <v>5359</v>
      </c>
      <c r="I1347" s="2" t="str">
        <f t="shared" si="21"/>
        <v>Grotticella del Gurgo 8</v>
      </c>
    </row>
    <row r="1348" spans="1:9" ht="14.25" x14ac:dyDescent="0.2">
      <c r="A1348" s="13">
        <v>1347</v>
      </c>
      <c r="B1348" s="18" t="s">
        <v>3037</v>
      </c>
      <c r="C1348" s="15" t="s">
        <v>1399</v>
      </c>
      <c r="D1348" s="15" t="s">
        <v>5360</v>
      </c>
      <c r="E1348" s="15" t="s">
        <v>1188</v>
      </c>
      <c r="F1348" s="15"/>
      <c r="G1348" s="13">
        <v>1</v>
      </c>
      <c r="H1348" s="2" t="s">
        <v>5360</v>
      </c>
      <c r="I1348" s="2" t="str">
        <f t="shared" si="21"/>
        <v>Abisso di Igor (grotta Montenero delli Santi 3)</v>
      </c>
    </row>
    <row r="1349" spans="1:9" ht="14.25" x14ac:dyDescent="0.2">
      <c r="A1349" s="13">
        <v>1348</v>
      </c>
      <c r="B1349" s="18" t="s">
        <v>3038</v>
      </c>
      <c r="C1349" s="15" t="s">
        <v>1256</v>
      </c>
      <c r="D1349" s="15" t="s">
        <v>5361</v>
      </c>
      <c r="E1349" s="15" t="s">
        <v>1188</v>
      </c>
      <c r="F1349" s="15"/>
      <c r="G1349" s="13">
        <v>6</v>
      </c>
      <c r="H1349" s="2" t="s">
        <v>5361</v>
      </c>
      <c r="I1349" s="2" t="str">
        <f t="shared" si="21"/>
        <v>Grotta delle Pietre Marce</v>
      </c>
    </row>
    <row r="1350" spans="1:9" ht="14.25" x14ac:dyDescent="0.2">
      <c r="A1350" s="13">
        <v>1349</v>
      </c>
      <c r="B1350" s="18" t="s">
        <v>3039</v>
      </c>
      <c r="C1350" s="15" t="s">
        <v>3040</v>
      </c>
      <c r="D1350" s="15" t="s">
        <v>5362</v>
      </c>
      <c r="E1350" s="15" t="s">
        <v>3041</v>
      </c>
      <c r="F1350" s="15"/>
      <c r="G1350" s="13">
        <v>6</v>
      </c>
      <c r="H1350" s="2" t="s">
        <v>5362</v>
      </c>
      <c r="I1350" s="2" t="str">
        <f t="shared" si="21"/>
        <v>Pozzo delle Zanzare</v>
      </c>
    </row>
    <row r="1351" spans="1:9" ht="14.25" x14ac:dyDescent="0.2">
      <c r="A1351" s="13">
        <v>1350</v>
      </c>
      <c r="B1351" s="18" t="s">
        <v>3042</v>
      </c>
      <c r="C1351" s="15" t="s">
        <v>3043</v>
      </c>
      <c r="D1351" s="15" t="s">
        <v>5363</v>
      </c>
      <c r="E1351" s="15" t="s">
        <v>1188</v>
      </c>
      <c r="F1351" s="15"/>
      <c r="G1351" s="13">
        <v>6</v>
      </c>
      <c r="H1351" s="2" t="s">
        <v>5363</v>
      </c>
      <c r="I1351" s="2" t="str">
        <f t="shared" si="21"/>
        <v>Pozzo dell’ Acqua</v>
      </c>
    </row>
    <row r="1352" spans="1:9" ht="14.25" x14ac:dyDescent="0.2">
      <c r="A1352" s="13">
        <v>1351</v>
      </c>
      <c r="B1352" s="18" t="s">
        <v>3044</v>
      </c>
      <c r="C1352" s="15" t="s">
        <v>1129</v>
      </c>
      <c r="D1352" s="15" t="s">
        <v>5364</v>
      </c>
      <c r="E1352" s="15" t="s">
        <v>416</v>
      </c>
      <c r="F1352" s="15"/>
      <c r="G1352" s="13">
        <v>7</v>
      </c>
      <c r="H1352" s="2" t="s">
        <v>5364</v>
      </c>
      <c r="I1352" s="2" t="str">
        <f t="shared" si="21"/>
        <v>Grotta della Cornola</v>
      </c>
    </row>
    <row r="1353" spans="1:9" ht="14.25" x14ac:dyDescent="0.2">
      <c r="A1353" s="13">
        <v>1352</v>
      </c>
      <c r="B1353" s="18" t="s">
        <v>3045</v>
      </c>
      <c r="C1353" s="15" t="s">
        <v>1129</v>
      </c>
      <c r="D1353" s="15" t="s">
        <v>5365</v>
      </c>
      <c r="E1353" s="15" t="s">
        <v>416</v>
      </c>
      <c r="F1353" s="15"/>
      <c r="G1353" s="13">
        <v>7</v>
      </c>
      <c r="H1353" s="2" t="s">
        <v>5365</v>
      </c>
      <c r="I1353" s="2" t="str">
        <f t="shared" si="21"/>
        <v>Grotta della Bicicletta</v>
      </c>
    </row>
    <row r="1354" spans="1:9" ht="14.25" x14ac:dyDescent="0.2">
      <c r="A1354" s="13">
        <v>1353</v>
      </c>
      <c r="B1354" s="18" t="s">
        <v>3046</v>
      </c>
      <c r="C1354" s="15" t="s">
        <v>3047</v>
      </c>
      <c r="D1354" s="15" t="s">
        <v>5366</v>
      </c>
      <c r="E1354" s="15" t="s">
        <v>3048</v>
      </c>
      <c r="F1354" s="15"/>
      <c r="G1354" s="13">
        <v>7</v>
      </c>
      <c r="H1354" s="2" t="s">
        <v>5366</v>
      </c>
      <c r="I1354" s="2" t="str">
        <f t="shared" si="21"/>
        <v>Cripta Grottole</v>
      </c>
    </row>
    <row r="1355" spans="1:9" ht="14.25" x14ac:dyDescent="0.2">
      <c r="A1355" s="13">
        <v>1354</v>
      </c>
      <c r="B1355" s="18" t="s">
        <v>3049</v>
      </c>
      <c r="C1355" s="15" t="s">
        <v>1124</v>
      </c>
      <c r="D1355" s="15" t="s">
        <v>5367</v>
      </c>
      <c r="E1355" s="15" t="s">
        <v>3048</v>
      </c>
      <c r="F1355" s="15"/>
      <c r="G1355" s="13">
        <v>7</v>
      </c>
      <c r="H1355" s="2" t="s">
        <v>5367</v>
      </c>
      <c r="I1355" s="2" t="str">
        <f t="shared" si="21"/>
        <v>Grotta Gigliola</v>
      </c>
    </row>
    <row r="1356" spans="1:9" ht="14.25" x14ac:dyDescent="0.2">
      <c r="A1356" s="13">
        <v>1355</v>
      </c>
      <c r="B1356" s="18" t="s">
        <v>3050</v>
      </c>
      <c r="C1356" s="15" t="s">
        <v>1129</v>
      </c>
      <c r="D1356" s="15" t="s">
        <v>5368</v>
      </c>
      <c r="E1356" s="15" t="s">
        <v>831</v>
      </c>
      <c r="F1356" s="15"/>
      <c r="G1356" s="13">
        <v>7</v>
      </c>
      <c r="H1356" s="2" t="s">
        <v>5368</v>
      </c>
      <c r="I1356" s="2" t="str">
        <f t="shared" si="21"/>
        <v>Grotta della Cantina</v>
      </c>
    </row>
    <row r="1357" spans="1:9" ht="14.25" x14ac:dyDescent="0.2">
      <c r="A1357" s="13">
        <v>1356</v>
      </c>
      <c r="B1357" s="18" t="s">
        <v>3051</v>
      </c>
      <c r="C1357" s="15" t="s">
        <v>1124</v>
      </c>
      <c r="D1357" s="15" t="s">
        <v>5369</v>
      </c>
      <c r="E1357" s="15" t="s">
        <v>840</v>
      </c>
      <c r="F1357" s="15"/>
      <c r="G1357" s="13">
        <v>19</v>
      </c>
      <c r="H1357" s="2" t="s">
        <v>5369</v>
      </c>
      <c r="I1357" s="2" t="str">
        <f t="shared" si="21"/>
        <v>Grotta Barcari</v>
      </c>
    </row>
    <row r="1358" spans="1:9" ht="14.25" x14ac:dyDescent="0.2">
      <c r="A1358" s="13">
        <v>1357</v>
      </c>
      <c r="B1358" s="18" t="s">
        <v>3052</v>
      </c>
      <c r="C1358" s="15" t="s">
        <v>2713</v>
      </c>
      <c r="D1358" s="15" t="s">
        <v>5370</v>
      </c>
      <c r="E1358" s="15" t="s">
        <v>3048</v>
      </c>
      <c r="F1358" s="15"/>
      <c r="G1358" s="13">
        <v>7</v>
      </c>
      <c r="H1358" s="2" t="s">
        <v>5370</v>
      </c>
      <c r="I1358" s="2" t="str">
        <f t="shared" si="21"/>
        <v>Pozzo Tanusci</v>
      </c>
    </row>
    <row r="1359" spans="1:9" ht="14.25" x14ac:dyDescent="0.2">
      <c r="A1359" s="13">
        <v>1358</v>
      </c>
      <c r="B1359" s="18" t="s">
        <v>3053</v>
      </c>
      <c r="C1359" s="15" t="s">
        <v>1237</v>
      </c>
      <c r="D1359" s="15" t="s">
        <v>5371</v>
      </c>
      <c r="E1359" s="15" t="s">
        <v>3048</v>
      </c>
      <c r="F1359" s="15"/>
      <c r="G1359" s="13">
        <v>7</v>
      </c>
      <c r="H1359" s="2" t="s">
        <v>5371</v>
      </c>
      <c r="I1359" s="2" t="str">
        <f t="shared" si="21"/>
        <v>Grotta dei Martelli</v>
      </c>
    </row>
    <row r="1360" spans="1:9" ht="14.25" x14ac:dyDescent="0.2">
      <c r="A1360" s="13">
        <v>1359</v>
      </c>
      <c r="B1360" s="18" t="s">
        <v>3046</v>
      </c>
      <c r="C1360" s="15" t="s">
        <v>1571</v>
      </c>
      <c r="D1360" s="15" t="s">
        <v>5372</v>
      </c>
      <c r="E1360" s="15" t="s">
        <v>3048</v>
      </c>
      <c r="F1360" s="15"/>
      <c r="G1360" s="13">
        <v>7</v>
      </c>
      <c r="H1360" s="2" t="s">
        <v>5372</v>
      </c>
      <c r="I1360" s="2" t="str">
        <f t="shared" si="21"/>
        <v>Caverna Grottole</v>
      </c>
    </row>
    <row r="1361" spans="1:9" ht="14.25" x14ac:dyDescent="0.2">
      <c r="A1361" s="13">
        <v>1360</v>
      </c>
      <c r="B1361" s="18" t="s">
        <v>3054</v>
      </c>
      <c r="C1361" s="15" t="s">
        <v>1256</v>
      </c>
      <c r="D1361" s="15" t="s">
        <v>5373</v>
      </c>
      <c r="E1361" s="15" t="s">
        <v>831</v>
      </c>
      <c r="F1361" s="15"/>
      <c r="G1361" s="13">
        <v>7</v>
      </c>
      <c r="H1361" s="2" t="s">
        <v>5373</v>
      </c>
      <c r="I1361" s="2" t="str">
        <f t="shared" si="21"/>
        <v>Grotta delle Meraviglie</v>
      </c>
    </row>
    <row r="1362" spans="1:9" ht="14.25" x14ac:dyDescent="0.2">
      <c r="A1362" s="13">
        <v>1361</v>
      </c>
      <c r="B1362" s="18" t="s">
        <v>3055</v>
      </c>
      <c r="C1362" s="15" t="s">
        <v>3056</v>
      </c>
      <c r="D1362" s="15" t="s">
        <v>5374</v>
      </c>
      <c r="E1362" s="15" t="s">
        <v>416</v>
      </c>
      <c r="F1362" s="15"/>
      <c r="G1362" s="13">
        <v>7</v>
      </c>
      <c r="H1362" s="2" t="s">
        <v>5374</v>
      </c>
      <c r="I1362" s="2" t="str">
        <f t="shared" si="21"/>
        <v>Buca delle Palme</v>
      </c>
    </row>
    <row r="1363" spans="1:9" ht="14.25" x14ac:dyDescent="0.2">
      <c r="A1363" s="13">
        <v>1362</v>
      </c>
      <c r="B1363" s="18" t="s">
        <v>3057</v>
      </c>
      <c r="C1363" s="15" t="s">
        <v>1124</v>
      </c>
      <c r="D1363" s="15" t="s">
        <v>5375</v>
      </c>
      <c r="E1363" s="15" t="s">
        <v>2531</v>
      </c>
      <c r="F1363" s="15"/>
      <c r="G1363" s="13">
        <v>19</v>
      </c>
      <c r="H1363" s="2" t="s">
        <v>5375</v>
      </c>
      <c r="I1363" s="2" t="str">
        <f t="shared" si="21"/>
        <v>Grotta Madonna Piccola 1</v>
      </c>
    </row>
    <row r="1364" spans="1:9" ht="14.25" x14ac:dyDescent="0.2">
      <c r="A1364" s="13">
        <v>1363</v>
      </c>
      <c r="B1364" s="18" t="s">
        <v>3058</v>
      </c>
      <c r="C1364" s="15" t="s">
        <v>1124</v>
      </c>
      <c r="D1364" s="15" t="s">
        <v>5376</v>
      </c>
      <c r="E1364" s="15" t="s">
        <v>259</v>
      </c>
      <c r="F1364" s="15"/>
      <c r="G1364" s="13">
        <v>5</v>
      </c>
      <c r="H1364" s="2" t="s">
        <v>5376</v>
      </c>
      <c r="I1364" s="2" t="str">
        <f t="shared" si="21"/>
        <v>Grotta Sartrea</v>
      </c>
    </row>
    <row r="1365" spans="1:9" ht="14.25" x14ac:dyDescent="0.2">
      <c r="A1365" s="13">
        <v>1364</v>
      </c>
      <c r="B1365" s="18" t="s">
        <v>3059</v>
      </c>
      <c r="C1365" s="15" t="s">
        <v>1129</v>
      </c>
      <c r="D1365" s="15" t="s">
        <v>5377</v>
      </c>
      <c r="E1365" s="15" t="s">
        <v>226</v>
      </c>
      <c r="F1365" s="15"/>
      <c r="G1365" s="13">
        <v>5</v>
      </c>
      <c r="H1365" s="2" t="s">
        <v>5377</v>
      </c>
      <c r="I1365" s="2" t="str">
        <f t="shared" si="21"/>
        <v>Grotta della Fica Lupara</v>
      </c>
    </row>
    <row r="1366" spans="1:9" ht="14.25" x14ac:dyDescent="0.2">
      <c r="A1366" s="13">
        <v>1365</v>
      </c>
      <c r="B1366" s="18" t="s">
        <v>3060</v>
      </c>
      <c r="C1366" s="15" t="s">
        <v>1825</v>
      </c>
      <c r="D1366" s="15" t="s">
        <v>5378</v>
      </c>
      <c r="E1366" s="15" t="s">
        <v>226</v>
      </c>
      <c r="F1366" s="15"/>
      <c r="G1366" s="13">
        <v>5</v>
      </c>
      <c r="H1366" s="2" t="s">
        <v>5378</v>
      </c>
      <c r="I1366" s="2" t="str">
        <f t="shared" si="21"/>
        <v>Buca del Cacciatore</v>
      </c>
    </row>
    <row r="1367" spans="1:9" ht="14.25" x14ac:dyDescent="0.2">
      <c r="A1367" s="13">
        <v>1366</v>
      </c>
      <c r="B1367" s="18" t="s">
        <v>3061</v>
      </c>
      <c r="C1367" s="15" t="s">
        <v>1117</v>
      </c>
      <c r="D1367" s="15" t="s">
        <v>5379</v>
      </c>
      <c r="E1367" s="15" t="s">
        <v>1332</v>
      </c>
      <c r="F1367" s="15"/>
      <c r="G1367" s="13">
        <v>5</v>
      </c>
      <c r="H1367" s="2" t="s">
        <v>5379</v>
      </c>
      <c r="I1367" s="2" t="str">
        <f t="shared" si="21"/>
        <v>Grotta di Vito</v>
      </c>
    </row>
    <row r="1368" spans="1:9" ht="14.25" x14ac:dyDescent="0.2">
      <c r="A1368" s="13">
        <v>1367</v>
      </c>
      <c r="B1368" s="18" t="s">
        <v>3062</v>
      </c>
      <c r="C1368" s="15" t="s">
        <v>1124</v>
      </c>
      <c r="D1368" s="15" t="s">
        <v>5380</v>
      </c>
      <c r="E1368" s="15" t="s">
        <v>3063</v>
      </c>
      <c r="F1368" s="15"/>
      <c r="G1368" s="13">
        <v>5</v>
      </c>
      <c r="H1368" s="2" t="s">
        <v>5380</v>
      </c>
      <c r="I1368" s="2" t="str">
        <f t="shared" si="21"/>
        <v>Grotta Tempesta</v>
      </c>
    </row>
    <row r="1369" spans="1:9" ht="14.25" x14ac:dyDescent="0.2">
      <c r="A1369" s="13">
        <v>1368</v>
      </c>
      <c r="B1369" s="18" t="s">
        <v>3064</v>
      </c>
      <c r="C1369" s="15" t="s">
        <v>1124</v>
      </c>
      <c r="D1369" s="15" t="s">
        <v>5381</v>
      </c>
      <c r="E1369" s="15" t="s">
        <v>1332</v>
      </c>
      <c r="F1369" s="15"/>
      <c r="G1369" s="13">
        <v>5</v>
      </c>
      <c r="H1369" s="2" t="s">
        <v>5381</v>
      </c>
      <c r="I1369" s="2" t="str">
        <f t="shared" ref="I1369:I1432" si="22">H1369</f>
        <v>Grotta Bono</v>
      </c>
    </row>
    <row r="1370" spans="1:9" ht="14.25" x14ac:dyDescent="0.2">
      <c r="A1370" s="13">
        <v>1369</v>
      </c>
      <c r="B1370" s="18" t="s">
        <v>3065</v>
      </c>
      <c r="C1370" s="15" t="s">
        <v>2164</v>
      </c>
      <c r="D1370" s="15" t="s">
        <v>5382</v>
      </c>
      <c r="E1370" s="15" t="s">
        <v>623</v>
      </c>
      <c r="F1370" s="15"/>
      <c r="G1370" s="13">
        <v>4</v>
      </c>
      <c r="H1370" s="2" t="s">
        <v>5382</v>
      </c>
      <c r="I1370" s="2" t="str">
        <f t="shared" si="22"/>
        <v>Inghiottitoio di Cicerone</v>
      </c>
    </row>
    <row r="1371" spans="1:9" ht="14.25" x14ac:dyDescent="0.2">
      <c r="A1371" s="13">
        <v>1370</v>
      </c>
      <c r="B1371" s="18" t="s">
        <v>3066</v>
      </c>
      <c r="C1371" s="15" t="s">
        <v>3067</v>
      </c>
      <c r="D1371" s="15" t="s">
        <v>5383</v>
      </c>
      <c r="E1371" s="15" t="s">
        <v>416</v>
      </c>
      <c r="F1371" s="15"/>
      <c r="G1371" s="13">
        <v>7</v>
      </c>
      <c r="H1371" s="2" t="s">
        <v>5383</v>
      </c>
      <c r="I1371" s="2" t="str">
        <f t="shared" si="22"/>
        <v>Buca dell’ Impiccato</v>
      </c>
    </row>
    <row r="1372" spans="1:9" ht="14.25" x14ac:dyDescent="0.2">
      <c r="A1372" s="13">
        <v>1371</v>
      </c>
      <c r="B1372" s="18" t="s">
        <v>2453</v>
      </c>
      <c r="C1372" s="15" t="s">
        <v>1256</v>
      </c>
      <c r="D1372" s="15" t="s">
        <v>4878</v>
      </c>
      <c r="E1372" s="15" t="s">
        <v>416</v>
      </c>
      <c r="F1372" s="15"/>
      <c r="G1372" s="13">
        <v>7</v>
      </c>
      <c r="H1372" s="2" t="s">
        <v>4878</v>
      </c>
      <c r="I1372" s="2" t="str">
        <f t="shared" si="22"/>
        <v>Grotta delle Nicchie</v>
      </c>
    </row>
    <row r="1373" spans="1:9" ht="14.25" x14ac:dyDescent="0.2">
      <c r="A1373" s="13">
        <v>1372</v>
      </c>
      <c r="B1373" s="18" t="s">
        <v>3068</v>
      </c>
      <c r="C1373" s="15" t="s">
        <v>1124</v>
      </c>
      <c r="D1373" s="15" t="s">
        <v>5384</v>
      </c>
      <c r="E1373" s="15" t="s">
        <v>416</v>
      </c>
      <c r="F1373" s="15"/>
      <c r="G1373" s="13">
        <v>7</v>
      </c>
      <c r="H1373" s="2" t="s">
        <v>5384</v>
      </c>
      <c r="I1373" s="2" t="str">
        <f t="shared" si="22"/>
        <v>Grotta Lepraro</v>
      </c>
    </row>
    <row r="1374" spans="1:9" ht="14.25" x14ac:dyDescent="0.2">
      <c r="A1374" s="13">
        <v>1373</v>
      </c>
      <c r="B1374" s="18" t="s">
        <v>1806</v>
      </c>
      <c r="C1374" s="15" t="s">
        <v>2967</v>
      </c>
      <c r="D1374" s="15" t="s">
        <v>5385</v>
      </c>
      <c r="E1374" s="15" t="s">
        <v>840</v>
      </c>
      <c r="F1374" s="15"/>
      <c r="G1374" s="13">
        <v>7</v>
      </c>
      <c r="H1374" s="2" t="s">
        <v>5385</v>
      </c>
      <c r="I1374" s="2" t="str">
        <f t="shared" si="22"/>
        <v>Buca di Monte Scotano</v>
      </c>
    </row>
    <row r="1375" spans="1:9" ht="14.25" x14ac:dyDescent="0.2">
      <c r="A1375" s="13">
        <v>1374</v>
      </c>
      <c r="B1375" s="18" t="s">
        <v>3069</v>
      </c>
      <c r="C1375" s="15" t="s">
        <v>1124</v>
      </c>
      <c r="D1375" s="15" t="s">
        <v>5386</v>
      </c>
      <c r="E1375" s="15" t="s">
        <v>840</v>
      </c>
      <c r="F1375" s="15"/>
      <c r="G1375" s="13">
        <v>7</v>
      </c>
      <c r="H1375" s="2" t="s">
        <v>5386</v>
      </c>
      <c r="I1375" s="2" t="str">
        <f t="shared" si="22"/>
        <v>Grotta Battaglia 1</v>
      </c>
    </row>
    <row r="1376" spans="1:9" ht="14.25" x14ac:dyDescent="0.2">
      <c r="A1376" s="13">
        <v>1375</v>
      </c>
      <c r="B1376" s="18" t="s">
        <v>3070</v>
      </c>
      <c r="C1376" s="15" t="s">
        <v>1124</v>
      </c>
      <c r="D1376" s="15" t="s">
        <v>5387</v>
      </c>
      <c r="E1376" s="15" t="s">
        <v>840</v>
      </c>
      <c r="F1376" s="15"/>
      <c r="G1376" s="13">
        <v>7</v>
      </c>
      <c r="H1376" s="2" t="s">
        <v>5387</v>
      </c>
      <c r="I1376" s="2" t="str">
        <f t="shared" si="22"/>
        <v>Grotta Battaglia 2</v>
      </c>
    </row>
    <row r="1377" spans="1:9" ht="14.25" x14ac:dyDescent="0.2">
      <c r="A1377" s="13">
        <v>1376</v>
      </c>
      <c r="B1377" s="18" t="s">
        <v>3071</v>
      </c>
      <c r="C1377" s="15" t="s">
        <v>1571</v>
      </c>
      <c r="D1377" s="15" t="s">
        <v>5388</v>
      </c>
      <c r="E1377" s="15" t="s">
        <v>840</v>
      </c>
      <c r="F1377" s="15"/>
      <c r="G1377" s="13">
        <v>7</v>
      </c>
      <c r="H1377" s="2" t="s">
        <v>5388</v>
      </c>
      <c r="I1377" s="2" t="str">
        <f t="shared" si="22"/>
        <v>Caverna Manampola</v>
      </c>
    </row>
    <row r="1378" spans="1:9" ht="14.25" x14ac:dyDescent="0.2">
      <c r="A1378" s="13">
        <v>1377</v>
      </c>
      <c r="B1378" s="18" t="s">
        <v>3071</v>
      </c>
      <c r="C1378" s="15" t="s">
        <v>2558</v>
      </c>
      <c r="D1378" s="15" t="s">
        <v>5389</v>
      </c>
      <c r="E1378" s="15" t="s">
        <v>840</v>
      </c>
      <c r="F1378" s="15"/>
      <c r="G1378" s="13">
        <v>7</v>
      </c>
      <c r="H1378" s="2" t="s">
        <v>5389</v>
      </c>
      <c r="I1378" s="2" t="str">
        <f t="shared" si="22"/>
        <v>Riparo Manampola</v>
      </c>
    </row>
    <row r="1379" spans="1:9" ht="14.25" x14ac:dyDescent="0.2">
      <c r="A1379" s="13">
        <v>1378</v>
      </c>
      <c r="B1379" s="18" t="s">
        <v>3071</v>
      </c>
      <c r="C1379" s="15" t="s">
        <v>1124</v>
      </c>
      <c r="D1379" s="15" t="s">
        <v>5390</v>
      </c>
      <c r="E1379" s="15" t="s">
        <v>840</v>
      </c>
      <c r="F1379" s="15"/>
      <c r="G1379" s="13">
        <v>7</v>
      </c>
      <c r="H1379" s="2" t="s">
        <v>5390</v>
      </c>
      <c r="I1379" s="2" t="str">
        <f t="shared" si="22"/>
        <v>Grotta Manampola</v>
      </c>
    </row>
    <row r="1380" spans="1:9" ht="14.25" x14ac:dyDescent="0.2">
      <c r="A1380" s="13">
        <v>1379</v>
      </c>
      <c r="B1380" s="18" t="s">
        <v>3072</v>
      </c>
      <c r="C1380" s="15" t="s">
        <v>1124</v>
      </c>
      <c r="D1380" s="15" t="s">
        <v>5391</v>
      </c>
      <c r="E1380" s="15" t="s">
        <v>840</v>
      </c>
      <c r="F1380" s="15"/>
      <c r="G1380" s="13">
        <v>7</v>
      </c>
      <c r="H1380" s="2" t="s">
        <v>5391</v>
      </c>
      <c r="I1380" s="2" t="str">
        <f t="shared" si="22"/>
        <v>Grotta Mannara</v>
      </c>
    </row>
    <row r="1381" spans="1:9" ht="14.25" x14ac:dyDescent="0.2">
      <c r="A1381" s="13">
        <v>1380</v>
      </c>
      <c r="B1381" s="18" t="s">
        <v>3073</v>
      </c>
      <c r="C1381" s="15" t="s">
        <v>2778</v>
      </c>
      <c r="D1381" s="15" t="s">
        <v>5392</v>
      </c>
      <c r="E1381" s="15" t="s">
        <v>3074</v>
      </c>
      <c r="F1381" s="15"/>
      <c r="G1381" s="13">
        <v>7</v>
      </c>
      <c r="H1381" s="2" t="s">
        <v>5392</v>
      </c>
      <c r="I1381" s="2" t="str">
        <f t="shared" si="22"/>
        <v>Capovento di Re Mannara</v>
      </c>
    </row>
    <row r="1382" spans="1:9" ht="14.25" x14ac:dyDescent="0.2">
      <c r="A1382" s="13">
        <v>1381</v>
      </c>
      <c r="B1382" s="18" t="s">
        <v>3075</v>
      </c>
      <c r="C1382" s="15" t="s">
        <v>1571</v>
      </c>
      <c r="D1382" s="15" t="s">
        <v>5393</v>
      </c>
      <c r="E1382" s="15" t="s">
        <v>840</v>
      </c>
      <c r="F1382" s="15"/>
      <c r="G1382" s="13">
        <v>7</v>
      </c>
      <c r="H1382" s="2" t="s">
        <v>5393</v>
      </c>
      <c r="I1382" s="2" t="str">
        <f t="shared" si="22"/>
        <v>Caverna Renna</v>
      </c>
    </row>
    <row r="1383" spans="1:9" ht="14.25" x14ac:dyDescent="0.2">
      <c r="A1383" s="13">
        <v>1382</v>
      </c>
      <c r="B1383" s="18" t="s">
        <v>3075</v>
      </c>
      <c r="C1383" s="15" t="s">
        <v>1124</v>
      </c>
      <c r="D1383" s="15" t="s">
        <v>5394</v>
      </c>
      <c r="E1383" s="15" t="s">
        <v>840</v>
      </c>
      <c r="F1383" s="15"/>
      <c r="G1383" s="13">
        <v>7</v>
      </c>
      <c r="H1383" s="2" t="s">
        <v>5394</v>
      </c>
      <c r="I1383" s="2" t="str">
        <f t="shared" si="22"/>
        <v>Grotta Renna</v>
      </c>
    </row>
    <row r="1384" spans="1:9" ht="14.25" x14ac:dyDescent="0.2">
      <c r="A1384" s="13">
        <v>1383</v>
      </c>
      <c r="B1384" s="18" t="s">
        <v>3076</v>
      </c>
      <c r="C1384" s="15" t="s">
        <v>1124</v>
      </c>
      <c r="D1384" s="15" t="s">
        <v>5395</v>
      </c>
      <c r="E1384" s="15" t="s">
        <v>1808</v>
      </c>
      <c r="F1384" s="15"/>
      <c r="G1384" s="13">
        <v>7</v>
      </c>
      <c r="H1384" s="2" t="s">
        <v>5395</v>
      </c>
      <c r="I1384" s="2" t="str">
        <f t="shared" si="22"/>
        <v>Grotta Sciaiani 1</v>
      </c>
    </row>
    <row r="1385" spans="1:9" ht="14.25" x14ac:dyDescent="0.2">
      <c r="A1385" s="13">
        <v>1384</v>
      </c>
      <c r="B1385" s="18" t="s">
        <v>3077</v>
      </c>
      <c r="C1385" s="15" t="s">
        <v>1124</v>
      </c>
      <c r="D1385" s="15" t="s">
        <v>5396</v>
      </c>
      <c r="E1385" s="15" t="s">
        <v>1808</v>
      </c>
      <c r="F1385" s="15"/>
      <c r="G1385" s="13">
        <v>7</v>
      </c>
      <c r="H1385" s="2" t="s">
        <v>5396</v>
      </c>
      <c r="I1385" s="2" t="str">
        <f t="shared" si="22"/>
        <v>Grotta Sciaiani 2</v>
      </c>
    </row>
    <row r="1386" spans="1:9" ht="14.25" x14ac:dyDescent="0.2">
      <c r="A1386" s="13">
        <v>1385</v>
      </c>
      <c r="B1386" s="18" t="s">
        <v>3078</v>
      </c>
      <c r="C1386" s="15" t="s">
        <v>1124</v>
      </c>
      <c r="D1386" s="15" t="s">
        <v>5397</v>
      </c>
      <c r="E1386" s="15" t="s">
        <v>831</v>
      </c>
      <c r="F1386" s="15"/>
      <c r="G1386" s="13">
        <v>19</v>
      </c>
      <c r="H1386" s="2" t="s">
        <v>5397</v>
      </c>
      <c r="I1386" s="2" t="str">
        <f t="shared" si="22"/>
        <v>Grotta Madonna Piccola 2</v>
      </c>
    </row>
    <row r="1387" spans="1:9" ht="14.25" x14ac:dyDescent="0.2">
      <c r="A1387" s="13">
        <v>1386</v>
      </c>
      <c r="B1387" s="18" t="s">
        <v>3079</v>
      </c>
      <c r="C1387" s="15" t="s">
        <v>1129</v>
      </c>
      <c r="D1387" s="15" t="s">
        <v>5398</v>
      </c>
      <c r="E1387" s="15" t="s">
        <v>623</v>
      </c>
      <c r="F1387" s="15"/>
      <c r="G1387" s="13">
        <v>7</v>
      </c>
      <c r="H1387" s="2" t="s">
        <v>5398</v>
      </c>
      <c r="I1387" s="2" t="str">
        <f t="shared" si="22"/>
        <v>Grotta della Cilona</v>
      </c>
    </row>
    <row r="1388" spans="1:9" ht="14.25" x14ac:dyDescent="0.2">
      <c r="A1388" s="13">
        <v>1387</v>
      </c>
      <c r="B1388" s="18" t="s">
        <v>3080</v>
      </c>
      <c r="C1388" s="15" t="s">
        <v>3056</v>
      </c>
      <c r="D1388" s="15" t="s">
        <v>5399</v>
      </c>
      <c r="E1388" s="15" t="s">
        <v>623</v>
      </c>
      <c r="F1388" s="15"/>
      <c r="G1388" s="13">
        <v>7</v>
      </c>
      <c r="H1388" s="2" t="s">
        <v>5399</v>
      </c>
      <c r="I1388" s="2" t="str">
        <f t="shared" si="22"/>
        <v>Buca delle Antenne</v>
      </c>
    </row>
    <row r="1389" spans="1:9" ht="14.25" x14ac:dyDescent="0.2">
      <c r="A1389" s="13">
        <v>1388</v>
      </c>
      <c r="B1389" s="18" t="s">
        <v>3080</v>
      </c>
      <c r="C1389" s="15" t="s">
        <v>3040</v>
      </c>
      <c r="D1389" s="15" t="s">
        <v>5400</v>
      </c>
      <c r="E1389" s="15" t="s">
        <v>623</v>
      </c>
      <c r="F1389" s="15"/>
      <c r="G1389" s="13">
        <v>7</v>
      </c>
      <c r="H1389" s="2" t="s">
        <v>5400</v>
      </c>
      <c r="I1389" s="2" t="str">
        <f t="shared" si="22"/>
        <v>Pozzo delle Antenne</v>
      </c>
    </row>
    <row r="1390" spans="1:9" ht="14.25" x14ac:dyDescent="0.2">
      <c r="A1390" s="13">
        <v>1389</v>
      </c>
      <c r="B1390" s="18" t="s">
        <v>3081</v>
      </c>
      <c r="C1390" s="15" t="s">
        <v>1256</v>
      </c>
      <c r="D1390" s="15" t="s">
        <v>5401</v>
      </c>
      <c r="E1390" s="15" t="s">
        <v>829</v>
      </c>
      <c r="F1390" s="15"/>
      <c r="G1390" s="13">
        <v>7</v>
      </c>
      <c r="H1390" s="2" t="s">
        <v>5401</v>
      </c>
      <c r="I1390" s="2" t="str">
        <f t="shared" si="22"/>
        <v>Grotta delle Volpi (Grotta di Cava Zaccaria PU 1390)</v>
      </c>
    </row>
    <row r="1391" spans="1:9" ht="14.25" x14ac:dyDescent="0.2">
      <c r="A1391" s="13">
        <v>1390</v>
      </c>
      <c r="B1391" s="18" t="s">
        <v>3082</v>
      </c>
      <c r="C1391" s="15" t="s">
        <v>1117</v>
      </c>
      <c r="D1391" s="15" t="s">
        <v>5402</v>
      </c>
      <c r="E1391" s="15" t="s">
        <v>829</v>
      </c>
      <c r="F1391" s="15"/>
      <c r="G1391" s="13">
        <v>7</v>
      </c>
      <c r="H1391" s="2" t="s">
        <v>5402</v>
      </c>
      <c r="I1391" s="2" t="str">
        <f t="shared" si="22"/>
        <v>Grotta di Cava Zaccaria (Grotta delle Volpi PU 1389)</v>
      </c>
    </row>
    <row r="1392" spans="1:9" ht="14.25" x14ac:dyDescent="0.2">
      <c r="A1392" s="13">
        <v>1391</v>
      </c>
      <c r="B1392" s="18" t="s">
        <v>1257</v>
      </c>
      <c r="C1392" s="15" t="s">
        <v>1124</v>
      </c>
      <c r="D1392" s="15" t="s">
        <v>5403</v>
      </c>
      <c r="E1392" s="15" t="s">
        <v>623</v>
      </c>
      <c r="F1392" s="15"/>
      <c r="G1392" s="13">
        <v>7</v>
      </c>
      <c r="H1392" s="2" t="s">
        <v>5403</v>
      </c>
      <c r="I1392" s="2" t="str">
        <f t="shared" si="22"/>
        <v>Grotta Ospedale</v>
      </c>
    </row>
    <row r="1393" spans="1:9" ht="14.25" x14ac:dyDescent="0.2">
      <c r="A1393" s="13">
        <v>1392</v>
      </c>
      <c r="B1393" s="18" t="s">
        <v>3072</v>
      </c>
      <c r="C1393" s="15" t="s">
        <v>3083</v>
      </c>
      <c r="D1393" s="15" t="s">
        <v>5404</v>
      </c>
      <c r="E1393" s="15" t="s">
        <v>840</v>
      </c>
      <c r="F1393" s="15"/>
      <c r="G1393" s="13">
        <v>7</v>
      </c>
      <c r="H1393" s="2" t="s">
        <v>5404</v>
      </c>
      <c r="I1393" s="2" t="str">
        <f t="shared" si="22"/>
        <v>Pozzetto Mannara</v>
      </c>
    </row>
    <row r="1394" spans="1:9" ht="14.25" x14ac:dyDescent="0.2">
      <c r="A1394" s="13">
        <v>1393</v>
      </c>
      <c r="B1394" s="18" t="s">
        <v>3084</v>
      </c>
      <c r="C1394" s="15" t="s">
        <v>1124</v>
      </c>
      <c r="D1394" s="15" t="s">
        <v>5405</v>
      </c>
      <c r="E1394" s="15" t="s">
        <v>831</v>
      </c>
      <c r="F1394" s="15"/>
      <c r="G1394" s="13">
        <v>19</v>
      </c>
      <c r="H1394" s="2" t="s">
        <v>5405</v>
      </c>
      <c r="I1394" s="2" t="str">
        <f t="shared" si="22"/>
        <v>Grotta Tagliente</v>
      </c>
    </row>
    <row r="1395" spans="1:9" ht="14.25" x14ac:dyDescent="0.2">
      <c r="A1395" s="13">
        <v>1394</v>
      </c>
      <c r="B1395" s="18" t="s">
        <v>3085</v>
      </c>
      <c r="C1395" s="15" t="s">
        <v>1124</v>
      </c>
      <c r="D1395" s="15" t="s">
        <v>5406</v>
      </c>
      <c r="E1395" s="15" t="s">
        <v>831</v>
      </c>
      <c r="F1395" s="15"/>
      <c r="G1395" s="13">
        <v>19</v>
      </c>
      <c r="H1395" s="2" t="s">
        <v>5406</v>
      </c>
      <c r="I1395" s="2" t="str">
        <f t="shared" si="22"/>
        <v>Grotta Marangi</v>
      </c>
    </row>
    <row r="1396" spans="1:9" ht="14.25" x14ac:dyDescent="0.2">
      <c r="A1396" s="13">
        <v>1395</v>
      </c>
      <c r="B1396" s="18" t="s">
        <v>3086</v>
      </c>
      <c r="C1396" s="15" t="s">
        <v>1454</v>
      </c>
      <c r="D1396" s="15" t="s">
        <v>5407</v>
      </c>
      <c r="E1396" s="15" t="s">
        <v>831</v>
      </c>
      <c r="F1396" s="15"/>
      <c r="G1396" s="13">
        <v>10</v>
      </c>
      <c r="H1396" s="2" t="s">
        <v>5407</v>
      </c>
      <c r="I1396" s="2" t="str">
        <f t="shared" si="22"/>
        <v xml:space="preserve">Vora di Castelluzzo </v>
      </c>
    </row>
    <row r="1397" spans="1:9" ht="14.25" x14ac:dyDescent="0.2">
      <c r="A1397" s="13">
        <v>1396</v>
      </c>
      <c r="B1397" s="18" t="s">
        <v>2076</v>
      </c>
      <c r="C1397" s="15" t="s">
        <v>2265</v>
      </c>
      <c r="D1397" s="15" t="s">
        <v>5408</v>
      </c>
      <c r="E1397" s="15" t="s">
        <v>1736</v>
      </c>
      <c r="F1397" s="15"/>
      <c r="G1397" s="13">
        <v>10</v>
      </c>
      <c r="H1397" s="2" t="s">
        <v>5408</v>
      </c>
      <c r="I1397" s="2" t="str">
        <f t="shared" si="22"/>
        <v>Pozzo di San Francesco</v>
      </c>
    </row>
    <row r="1398" spans="1:9" ht="14.25" x14ac:dyDescent="0.2">
      <c r="A1398" s="13">
        <v>1397</v>
      </c>
      <c r="B1398" s="18" t="s">
        <v>3087</v>
      </c>
      <c r="C1398" s="15" t="s">
        <v>1234</v>
      </c>
      <c r="D1398" s="15" t="s">
        <v>5409</v>
      </c>
      <c r="E1398" s="15" t="s">
        <v>391</v>
      </c>
      <c r="F1398" s="15"/>
      <c r="G1398" s="13">
        <v>10</v>
      </c>
      <c r="H1398" s="2" t="s">
        <v>5409</v>
      </c>
      <c r="I1398" s="2" t="str">
        <f t="shared" si="22"/>
        <v>Grotta del Fuoco</v>
      </c>
    </row>
    <row r="1399" spans="1:9" ht="14.25" x14ac:dyDescent="0.2">
      <c r="A1399" s="13">
        <v>1398</v>
      </c>
      <c r="B1399" s="18" t="s">
        <v>3088</v>
      </c>
      <c r="C1399" s="15" t="s">
        <v>3089</v>
      </c>
      <c r="D1399" s="15" t="s">
        <v>5410</v>
      </c>
      <c r="E1399" s="15" t="s">
        <v>1885</v>
      </c>
      <c r="F1399" s="15"/>
      <c r="G1399" s="13">
        <v>10</v>
      </c>
      <c r="H1399" s="2" t="s">
        <v>5410</v>
      </c>
      <c r="I1399" s="2" t="str">
        <f t="shared" si="22"/>
        <v>Pozzo nel Bosco di Bitonto</v>
      </c>
    </row>
    <row r="1400" spans="1:9" ht="14.25" x14ac:dyDescent="0.2">
      <c r="A1400" s="13">
        <v>1399</v>
      </c>
      <c r="B1400" s="18" t="s">
        <v>3090</v>
      </c>
      <c r="C1400" s="15" t="s">
        <v>1234</v>
      </c>
      <c r="D1400" s="15" t="s">
        <v>5411</v>
      </c>
      <c r="E1400" s="15" t="s">
        <v>1885</v>
      </c>
      <c r="F1400" s="15"/>
      <c r="G1400" s="13">
        <v>10</v>
      </c>
      <c r="H1400" s="2" t="s">
        <v>5411</v>
      </c>
      <c r="I1400" s="2" t="str">
        <f t="shared" si="22"/>
        <v>Grotta del Teschio</v>
      </c>
    </row>
    <row r="1401" spans="1:9" ht="14.25" x14ac:dyDescent="0.2">
      <c r="A1401" s="13">
        <v>1400</v>
      </c>
      <c r="B1401" s="18" t="s">
        <v>3091</v>
      </c>
      <c r="C1401" s="15" t="s">
        <v>1124</v>
      </c>
      <c r="D1401" s="15" t="s">
        <v>5412</v>
      </c>
      <c r="E1401" s="15" t="s">
        <v>752</v>
      </c>
      <c r="F1401" s="15"/>
      <c r="G1401" s="13">
        <v>7</v>
      </c>
      <c r="H1401" s="2" t="s">
        <v>5412</v>
      </c>
      <c r="I1401" s="2" t="str">
        <f t="shared" si="22"/>
        <v>Grotta San Ciro</v>
      </c>
    </row>
    <row r="1402" spans="1:9" ht="14.25" x14ac:dyDescent="0.2">
      <c r="A1402" s="13">
        <v>1401</v>
      </c>
      <c r="B1402" s="18" t="s">
        <v>2771</v>
      </c>
      <c r="C1402" s="15" t="s">
        <v>1124</v>
      </c>
      <c r="D1402" s="15" t="s">
        <v>5413</v>
      </c>
      <c r="E1402" s="15" t="s">
        <v>831</v>
      </c>
      <c r="F1402" s="15"/>
      <c r="G1402" s="13">
        <v>19</v>
      </c>
      <c r="H1402" s="2" t="s">
        <v>5413</v>
      </c>
      <c r="I1402" s="2" t="str">
        <f t="shared" si="22"/>
        <v>Grotta Abate Amato</v>
      </c>
    </row>
    <row r="1403" spans="1:9" ht="14.25" x14ac:dyDescent="0.2">
      <c r="A1403" s="13">
        <v>1402</v>
      </c>
      <c r="B1403" s="18" t="s">
        <v>2995</v>
      </c>
      <c r="C1403" s="15" t="s">
        <v>1799</v>
      </c>
      <c r="D1403" s="15" t="s">
        <v>5414</v>
      </c>
      <c r="E1403" s="15" t="s">
        <v>623</v>
      </c>
      <c r="F1403" s="15"/>
      <c r="G1403" s="13">
        <v>7</v>
      </c>
      <c r="H1403" s="2" t="s">
        <v>5414</v>
      </c>
      <c r="I1403" s="2" t="str">
        <f t="shared" si="22"/>
        <v>Capovento Mare</v>
      </c>
    </row>
    <row r="1404" spans="1:9" ht="14.25" x14ac:dyDescent="0.2">
      <c r="A1404" s="13">
        <v>1403</v>
      </c>
      <c r="B1404" s="18" t="s">
        <v>3092</v>
      </c>
      <c r="C1404" s="15" t="s">
        <v>1237</v>
      </c>
      <c r="D1404" s="15" t="s">
        <v>5415</v>
      </c>
      <c r="E1404" s="15" t="s">
        <v>623</v>
      </c>
      <c r="F1404" s="15"/>
      <c r="G1404" s="13">
        <v>7</v>
      </c>
      <c r="H1404" s="2" t="s">
        <v>5415</v>
      </c>
      <c r="I1404" s="2" t="str">
        <f t="shared" si="22"/>
        <v xml:space="preserve">Grotta dei Corni </v>
      </c>
    </row>
    <row r="1405" spans="1:9" ht="14.25" x14ac:dyDescent="0.2">
      <c r="A1405" s="13">
        <v>1404</v>
      </c>
      <c r="B1405" s="18" t="s">
        <v>3093</v>
      </c>
      <c r="C1405" s="15" t="s">
        <v>1264</v>
      </c>
      <c r="D1405" s="15" t="s">
        <v>5416</v>
      </c>
      <c r="E1405" s="15" t="s">
        <v>416</v>
      </c>
      <c r="F1405" s="15"/>
      <c r="G1405" s="13">
        <v>7</v>
      </c>
      <c r="H1405" s="2" t="s">
        <v>5416</v>
      </c>
      <c r="I1405" s="2" t="str">
        <f t="shared" si="22"/>
        <v>Grotta dell’ Ospizio</v>
      </c>
    </row>
    <row r="1406" spans="1:9" ht="14.25" x14ac:dyDescent="0.2">
      <c r="A1406" s="13">
        <v>1405</v>
      </c>
      <c r="B1406" s="18" t="s">
        <v>3094</v>
      </c>
      <c r="C1406" s="15" t="s">
        <v>1234</v>
      </c>
      <c r="D1406" s="15" t="s">
        <v>5417</v>
      </c>
      <c r="E1406" s="15" t="s">
        <v>416</v>
      </c>
      <c r="F1406" s="15"/>
      <c r="G1406" s="13">
        <v>7</v>
      </c>
      <c r="H1406" s="2" t="s">
        <v>5417</v>
      </c>
      <c r="I1406" s="2" t="str">
        <f t="shared" si="22"/>
        <v>Grotta del Pullonese 1</v>
      </c>
    </row>
    <row r="1407" spans="1:9" ht="14.25" x14ac:dyDescent="0.2">
      <c r="A1407" s="13">
        <v>1406</v>
      </c>
      <c r="B1407" s="18" t="s">
        <v>3095</v>
      </c>
      <c r="C1407" s="15" t="s">
        <v>1234</v>
      </c>
      <c r="D1407" s="15" t="s">
        <v>5418</v>
      </c>
      <c r="E1407" s="15" t="s">
        <v>416</v>
      </c>
      <c r="F1407" s="15"/>
      <c r="G1407" s="13">
        <v>7</v>
      </c>
      <c r="H1407" s="2" t="s">
        <v>5418</v>
      </c>
      <c r="I1407" s="2" t="str">
        <f t="shared" si="22"/>
        <v>Grotta del Pullonese 2</v>
      </c>
    </row>
    <row r="1408" spans="1:9" ht="14.25" x14ac:dyDescent="0.2">
      <c r="A1408" s="13">
        <v>1407</v>
      </c>
      <c r="B1408" s="18" t="s">
        <v>3096</v>
      </c>
      <c r="C1408" s="15" t="s">
        <v>1234</v>
      </c>
      <c r="D1408" s="15" t="s">
        <v>5419</v>
      </c>
      <c r="E1408" s="15" t="s">
        <v>416</v>
      </c>
      <c r="F1408" s="15"/>
      <c r="G1408" s="13">
        <v>7</v>
      </c>
      <c r="H1408" s="2" t="s">
        <v>5419</v>
      </c>
      <c r="I1408" s="2" t="str">
        <f t="shared" si="22"/>
        <v xml:space="preserve">Grotta del Pullonese 3 </v>
      </c>
    </row>
    <row r="1409" spans="1:9" ht="14.25" x14ac:dyDescent="0.2">
      <c r="A1409" s="13">
        <v>1408</v>
      </c>
      <c r="B1409" s="18" t="s">
        <v>3097</v>
      </c>
      <c r="C1409" s="15" t="s">
        <v>1234</v>
      </c>
      <c r="D1409" s="15" t="s">
        <v>5420</v>
      </c>
      <c r="E1409" s="15" t="s">
        <v>416</v>
      </c>
      <c r="F1409" s="15"/>
      <c r="G1409" s="13">
        <v>7</v>
      </c>
      <c r="H1409" s="2" t="s">
        <v>5420</v>
      </c>
      <c r="I1409" s="2" t="str">
        <f t="shared" si="22"/>
        <v xml:space="preserve">Grotta del Pullonese 4 </v>
      </c>
    </row>
    <row r="1410" spans="1:9" ht="14.25" x14ac:dyDescent="0.2">
      <c r="A1410" s="13">
        <v>1409</v>
      </c>
      <c r="B1410" s="18" t="s">
        <v>3098</v>
      </c>
      <c r="C1410" s="15" t="s">
        <v>1234</v>
      </c>
      <c r="D1410" s="15" t="s">
        <v>5421</v>
      </c>
      <c r="E1410" s="15" t="s">
        <v>416</v>
      </c>
      <c r="F1410" s="15"/>
      <c r="G1410" s="13">
        <v>7</v>
      </c>
      <c r="H1410" s="2" t="s">
        <v>5421</v>
      </c>
      <c r="I1410" s="2" t="str">
        <f t="shared" si="22"/>
        <v>Grotta del Pullonese 5</v>
      </c>
    </row>
    <row r="1411" spans="1:9" ht="14.25" x14ac:dyDescent="0.2">
      <c r="A1411" s="13">
        <v>1410</v>
      </c>
      <c r="B1411" s="18" t="s">
        <v>3099</v>
      </c>
      <c r="C1411" s="15" t="s">
        <v>3100</v>
      </c>
      <c r="D1411" s="15" t="s">
        <v>5422</v>
      </c>
      <c r="E1411" s="15" t="s">
        <v>829</v>
      </c>
      <c r="F1411" s="15"/>
      <c r="G1411" s="13">
        <v>7</v>
      </c>
      <c r="H1411" s="2" t="s">
        <v>5422</v>
      </c>
      <c r="I1411" s="2" t="str">
        <f t="shared" si="22"/>
        <v>Grotta piccola di Cava Zaccaria</v>
      </c>
    </row>
    <row r="1412" spans="1:9" ht="14.25" x14ac:dyDescent="0.2">
      <c r="A1412" s="13">
        <v>1411</v>
      </c>
      <c r="B1412" s="18" t="s">
        <v>3101</v>
      </c>
      <c r="C1412" s="15" t="s">
        <v>1234</v>
      </c>
      <c r="D1412" s="15" t="s">
        <v>5423</v>
      </c>
      <c r="E1412" s="15" t="s">
        <v>829</v>
      </c>
      <c r="F1412" s="15"/>
      <c r="G1412" s="13">
        <v>7</v>
      </c>
      <c r="H1412" s="2" t="s">
        <v>5423</v>
      </c>
      <c r="I1412" s="2" t="str">
        <f t="shared" si="22"/>
        <v>Grotta del Solitario</v>
      </c>
    </row>
    <row r="1413" spans="1:9" ht="14.25" x14ac:dyDescent="0.2">
      <c r="A1413" s="13">
        <v>1412</v>
      </c>
      <c r="B1413" s="18" t="s">
        <v>3102</v>
      </c>
      <c r="C1413" s="15" t="s">
        <v>1840</v>
      </c>
      <c r="D1413" s="15" t="s">
        <v>5424</v>
      </c>
      <c r="E1413" s="15" t="s">
        <v>416</v>
      </c>
      <c r="F1413" s="15"/>
      <c r="G1413" s="13">
        <v>7</v>
      </c>
      <c r="H1413" s="2" t="s">
        <v>5424</v>
      </c>
      <c r="I1413" s="2" t="str">
        <f t="shared" si="22"/>
        <v>Caverna della Paglia</v>
      </c>
    </row>
    <row r="1414" spans="1:9" ht="14.25" x14ac:dyDescent="0.2">
      <c r="A1414" s="13">
        <v>1413</v>
      </c>
      <c r="B1414" s="18" t="s">
        <v>3103</v>
      </c>
      <c r="C1414" s="15" t="s">
        <v>3104</v>
      </c>
      <c r="D1414" s="15" t="s">
        <v>5425</v>
      </c>
      <c r="E1414" s="15" t="s">
        <v>416</v>
      </c>
      <c r="F1414" s="15"/>
      <c r="G1414" s="13">
        <v>7</v>
      </c>
      <c r="H1414" s="2" t="s">
        <v>5425</v>
      </c>
      <c r="I1414" s="2" t="str">
        <f t="shared" si="22"/>
        <v>Condotta della Cucciolata</v>
      </c>
    </row>
    <row r="1415" spans="1:9" ht="14.25" x14ac:dyDescent="0.2">
      <c r="A1415" s="13">
        <v>1414</v>
      </c>
      <c r="B1415" s="18" t="s">
        <v>3105</v>
      </c>
      <c r="C1415" s="15" t="s">
        <v>1129</v>
      </c>
      <c r="D1415" s="15" t="s">
        <v>5426</v>
      </c>
      <c r="E1415" s="15" t="s">
        <v>416</v>
      </c>
      <c r="F1415" s="15"/>
      <c r="G1415" s="13">
        <v>7</v>
      </c>
      <c r="H1415" s="2" t="s">
        <v>5426</v>
      </c>
      <c r="I1415" s="2" t="str">
        <f t="shared" si="22"/>
        <v>Grotta della Sentinella</v>
      </c>
    </row>
    <row r="1416" spans="1:9" ht="14.25" x14ac:dyDescent="0.2">
      <c r="A1416" s="13">
        <v>1415</v>
      </c>
      <c r="B1416" s="18" t="s">
        <v>3106</v>
      </c>
      <c r="C1416" s="15" t="s">
        <v>1234</v>
      </c>
      <c r="D1416" s="15" t="s">
        <v>5427</v>
      </c>
      <c r="E1416" s="15" t="s">
        <v>416</v>
      </c>
      <c r="F1416" s="15"/>
      <c r="G1416" s="13">
        <v>7</v>
      </c>
      <c r="H1416" s="2" t="s">
        <v>5427</v>
      </c>
      <c r="I1416" s="2" t="str">
        <f t="shared" si="22"/>
        <v>Grotta del Deposito 1</v>
      </c>
    </row>
    <row r="1417" spans="1:9" ht="14.25" x14ac:dyDescent="0.2">
      <c r="A1417" s="13">
        <v>1416</v>
      </c>
      <c r="B1417" s="18" t="s">
        <v>3107</v>
      </c>
      <c r="C1417" s="15" t="s">
        <v>1234</v>
      </c>
      <c r="D1417" s="15" t="s">
        <v>5428</v>
      </c>
      <c r="E1417" s="15" t="s">
        <v>416</v>
      </c>
      <c r="F1417" s="15"/>
      <c r="G1417" s="13">
        <v>7</v>
      </c>
      <c r="H1417" s="2" t="s">
        <v>5428</v>
      </c>
      <c r="I1417" s="2" t="str">
        <f t="shared" si="22"/>
        <v>Grotta del Deposito 2</v>
      </c>
    </row>
    <row r="1418" spans="1:9" ht="14.25" x14ac:dyDescent="0.2">
      <c r="A1418" s="13">
        <v>1417</v>
      </c>
      <c r="B1418" s="18" t="s">
        <v>3108</v>
      </c>
      <c r="C1418" s="15" t="s">
        <v>1234</v>
      </c>
      <c r="D1418" s="15" t="s">
        <v>5429</v>
      </c>
      <c r="E1418" s="15" t="s">
        <v>416</v>
      </c>
      <c r="F1418" s="15"/>
      <c r="G1418" s="13">
        <v>7</v>
      </c>
      <c r="H1418" s="2" t="s">
        <v>5429</v>
      </c>
      <c r="I1418" s="2" t="str">
        <f t="shared" si="22"/>
        <v>Grotta del Deposito 3</v>
      </c>
    </row>
    <row r="1419" spans="1:9" ht="14.25" x14ac:dyDescent="0.2">
      <c r="A1419" s="13">
        <v>1418</v>
      </c>
      <c r="B1419" s="18" t="s">
        <v>3109</v>
      </c>
      <c r="C1419" s="15" t="s">
        <v>1234</v>
      </c>
      <c r="D1419" s="15" t="s">
        <v>5430</v>
      </c>
      <c r="E1419" s="15" t="s">
        <v>416</v>
      </c>
      <c r="F1419" s="15"/>
      <c r="G1419" s="13">
        <v>7</v>
      </c>
      <c r="H1419" s="2" t="s">
        <v>5430</v>
      </c>
      <c r="I1419" s="2" t="str">
        <f t="shared" si="22"/>
        <v>Grotta del Bonsignore</v>
      </c>
    </row>
    <row r="1420" spans="1:9" ht="14.25" x14ac:dyDescent="0.2">
      <c r="A1420" s="13">
        <v>1419</v>
      </c>
      <c r="B1420" s="18" t="s">
        <v>3110</v>
      </c>
      <c r="C1420" s="15" t="s">
        <v>1129</v>
      </c>
      <c r="D1420" s="15" t="s">
        <v>5431</v>
      </c>
      <c r="E1420" s="15" t="s">
        <v>416</v>
      </c>
      <c r="F1420" s="15"/>
      <c r="G1420" s="13">
        <v>7</v>
      </c>
      <c r="H1420" s="2" t="s">
        <v>5431</v>
      </c>
      <c r="I1420" s="2" t="str">
        <f t="shared" si="22"/>
        <v>Grotta della Cisterna</v>
      </c>
    </row>
    <row r="1421" spans="1:9" ht="14.25" x14ac:dyDescent="0.2">
      <c r="A1421" s="13">
        <v>1420</v>
      </c>
      <c r="B1421" s="18" t="s">
        <v>3111</v>
      </c>
      <c r="C1421" s="15" t="s">
        <v>1256</v>
      </c>
      <c r="D1421" s="15" t="s">
        <v>5432</v>
      </c>
      <c r="E1421" s="15" t="s">
        <v>416</v>
      </c>
      <c r="F1421" s="15"/>
      <c r="G1421" s="13">
        <v>7</v>
      </c>
      <c r="H1421" s="2" t="s">
        <v>5432</v>
      </c>
      <c r="I1421" s="2" t="str">
        <f t="shared" si="22"/>
        <v>Grotta delle Spugne Fossili</v>
      </c>
    </row>
    <row r="1422" spans="1:9" ht="14.25" x14ac:dyDescent="0.2">
      <c r="A1422" s="13">
        <v>1421</v>
      </c>
      <c r="B1422" s="18" t="s">
        <v>3112</v>
      </c>
      <c r="C1422" s="15" t="s">
        <v>1234</v>
      </c>
      <c r="D1422" s="15" t="s">
        <v>5433</v>
      </c>
      <c r="E1422" s="15" t="s">
        <v>416</v>
      </c>
      <c r="F1422" s="15"/>
      <c r="G1422" s="13">
        <v>7</v>
      </c>
      <c r="H1422" s="2" t="s">
        <v>5433</v>
      </c>
      <c r="I1422" s="2" t="str">
        <f t="shared" si="22"/>
        <v>Grotta del Cappero 1</v>
      </c>
    </row>
    <row r="1423" spans="1:9" ht="14.25" x14ac:dyDescent="0.2">
      <c r="A1423" s="13">
        <v>1422</v>
      </c>
      <c r="B1423" s="18" t="s">
        <v>3113</v>
      </c>
      <c r="C1423" s="15" t="s">
        <v>1234</v>
      </c>
      <c r="D1423" s="15" t="s">
        <v>5434</v>
      </c>
      <c r="E1423" s="15" t="s">
        <v>416</v>
      </c>
      <c r="F1423" s="15"/>
      <c r="G1423" s="13">
        <v>7</v>
      </c>
      <c r="H1423" s="2" t="s">
        <v>5434</v>
      </c>
      <c r="I1423" s="2" t="str">
        <f t="shared" si="22"/>
        <v>Grotta del Cappero 2</v>
      </c>
    </row>
    <row r="1424" spans="1:9" ht="14.25" x14ac:dyDescent="0.2">
      <c r="A1424" s="13">
        <v>1423</v>
      </c>
      <c r="B1424" s="18" t="s">
        <v>3114</v>
      </c>
      <c r="C1424" s="15" t="s">
        <v>1124</v>
      </c>
      <c r="D1424" s="15" t="s">
        <v>5435</v>
      </c>
      <c r="E1424" s="15" t="s">
        <v>416</v>
      </c>
      <c r="F1424" s="15"/>
      <c r="G1424" s="13">
        <v>7</v>
      </c>
      <c r="H1424" s="2" t="s">
        <v>5435</v>
      </c>
      <c r="I1424" s="2" t="str">
        <f t="shared" si="22"/>
        <v>Grotta Nascosta</v>
      </c>
    </row>
    <row r="1425" spans="1:9" ht="14.25" x14ac:dyDescent="0.2">
      <c r="A1425" s="13">
        <v>1424</v>
      </c>
      <c r="B1425" s="18" t="s">
        <v>3115</v>
      </c>
      <c r="C1425" s="15" t="s">
        <v>1256</v>
      </c>
      <c r="D1425" s="15" t="s">
        <v>5436</v>
      </c>
      <c r="E1425" s="15" t="s">
        <v>416</v>
      </c>
      <c r="F1425" s="15"/>
      <c r="G1425" s="13">
        <v>7</v>
      </c>
      <c r="H1425" s="2" t="s">
        <v>5436</v>
      </c>
      <c r="I1425" s="2" t="str">
        <f t="shared" si="22"/>
        <v>Grotta delle Due Colonne</v>
      </c>
    </row>
    <row r="1426" spans="1:9" ht="14.25" x14ac:dyDescent="0.2">
      <c r="A1426" s="13">
        <v>1425</v>
      </c>
      <c r="B1426" s="18" t="s">
        <v>3116</v>
      </c>
      <c r="C1426" s="15" t="s">
        <v>3117</v>
      </c>
      <c r="D1426" s="15" t="s">
        <v>5437</v>
      </c>
      <c r="E1426" s="15" t="s">
        <v>416</v>
      </c>
      <c r="F1426" s="15"/>
      <c r="G1426" s="13">
        <v>7</v>
      </c>
      <c r="H1426" s="2" t="s">
        <v>5437</v>
      </c>
      <c r="I1426" s="2" t="str">
        <f t="shared" si="22"/>
        <v>Grave dei Gufi</v>
      </c>
    </row>
    <row r="1427" spans="1:9" ht="14.25" x14ac:dyDescent="0.2">
      <c r="A1427" s="13">
        <v>1426</v>
      </c>
      <c r="B1427" s="18" t="s">
        <v>3118</v>
      </c>
      <c r="C1427" s="15" t="s">
        <v>1234</v>
      </c>
      <c r="D1427" s="15" t="s">
        <v>5438</v>
      </c>
      <c r="E1427" s="15" t="s">
        <v>416</v>
      </c>
      <c r="F1427" s="15"/>
      <c r="G1427" s="13">
        <v>7</v>
      </c>
      <c r="H1427" s="2" t="s">
        <v>5438</v>
      </c>
      <c r="I1427" s="2" t="str">
        <f t="shared" si="22"/>
        <v xml:space="preserve">Grotta del Carretto </v>
      </c>
    </row>
    <row r="1428" spans="1:9" ht="14.25" x14ac:dyDescent="0.2">
      <c r="A1428" s="13">
        <v>1427</v>
      </c>
      <c r="B1428" s="18" t="s">
        <v>3119</v>
      </c>
      <c r="C1428" s="15" t="s">
        <v>1124</v>
      </c>
      <c r="D1428" s="15" t="s">
        <v>5439</v>
      </c>
      <c r="E1428" s="15" t="s">
        <v>416</v>
      </c>
      <c r="F1428" s="15"/>
      <c r="G1428" s="13">
        <v>7</v>
      </c>
      <c r="H1428" s="2" t="s">
        <v>5439</v>
      </c>
      <c r="I1428" s="2" t="str">
        <f t="shared" si="22"/>
        <v>Grotta Frantella</v>
      </c>
    </row>
    <row r="1429" spans="1:9" ht="14.25" x14ac:dyDescent="0.2">
      <c r="A1429" s="13">
        <v>1428</v>
      </c>
      <c r="B1429" s="18" t="s">
        <v>3120</v>
      </c>
      <c r="C1429" s="15" t="s">
        <v>1124</v>
      </c>
      <c r="D1429" s="15" t="s">
        <v>5440</v>
      </c>
      <c r="E1429" s="15" t="s">
        <v>564</v>
      </c>
      <c r="F1429" s="15"/>
      <c r="G1429" s="13">
        <v>7</v>
      </c>
      <c r="H1429" s="2" t="s">
        <v>5440</v>
      </c>
      <c r="I1429" s="2" t="str">
        <f t="shared" si="22"/>
        <v>Grotta Cripta 1</v>
      </c>
    </row>
    <row r="1430" spans="1:9" ht="14.25" x14ac:dyDescent="0.2">
      <c r="A1430" s="13">
        <v>1429</v>
      </c>
      <c r="B1430" s="18" t="s">
        <v>3121</v>
      </c>
      <c r="C1430" s="15" t="s">
        <v>1124</v>
      </c>
      <c r="D1430" s="15" t="s">
        <v>5441</v>
      </c>
      <c r="E1430" s="15" t="s">
        <v>564</v>
      </c>
      <c r="F1430" s="15"/>
      <c r="G1430" s="13">
        <v>7</v>
      </c>
      <c r="H1430" s="2" t="s">
        <v>5441</v>
      </c>
      <c r="I1430" s="2" t="str">
        <f t="shared" si="22"/>
        <v>Grotta Cripta 2</v>
      </c>
    </row>
    <row r="1431" spans="1:9" ht="14.25" x14ac:dyDescent="0.2">
      <c r="A1431" s="13">
        <v>1430</v>
      </c>
      <c r="B1431" s="18" t="s">
        <v>3122</v>
      </c>
      <c r="C1431" s="15" t="s">
        <v>1124</v>
      </c>
      <c r="D1431" s="15" t="s">
        <v>5442</v>
      </c>
      <c r="E1431" s="15" t="s">
        <v>564</v>
      </c>
      <c r="F1431" s="15"/>
      <c r="G1431" s="13">
        <v>7</v>
      </c>
      <c r="H1431" s="2" t="s">
        <v>5442</v>
      </c>
      <c r="I1431" s="2" t="str">
        <f t="shared" si="22"/>
        <v>Grotta Cripta 3</v>
      </c>
    </row>
    <row r="1432" spans="1:9" ht="14.25" x14ac:dyDescent="0.2">
      <c r="A1432" s="13">
        <v>1431</v>
      </c>
      <c r="B1432" s="18" t="s">
        <v>3123</v>
      </c>
      <c r="C1432" s="15" t="s">
        <v>1600</v>
      </c>
      <c r="D1432" s="15" t="s">
        <v>5443</v>
      </c>
      <c r="E1432" s="15" t="s">
        <v>564</v>
      </c>
      <c r="F1432" s="15"/>
      <c r="G1432" s="13">
        <v>7</v>
      </c>
      <c r="H1432" s="2" t="s">
        <v>5443</v>
      </c>
      <c r="I1432" s="2" t="str">
        <f t="shared" si="22"/>
        <v>Grotta dei  Porri</v>
      </c>
    </row>
    <row r="1433" spans="1:9" ht="14.25" x14ac:dyDescent="0.2">
      <c r="A1433" s="13">
        <v>1432</v>
      </c>
      <c r="B1433" s="18" t="s">
        <v>3124</v>
      </c>
      <c r="C1433" s="15" t="s">
        <v>3125</v>
      </c>
      <c r="D1433" s="15" t="s">
        <v>5444</v>
      </c>
      <c r="E1433" s="15" t="s">
        <v>416</v>
      </c>
      <c r="F1433" s="15"/>
      <c r="G1433" s="13">
        <v>7</v>
      </c>
      <c r="H1433" s="2" t="s">
        <v>5444</v>
      </c>
      <c r="I1433" s="2" t="str">
        <f t="shared" ref="I1433:I1496" si="23">H1433</f>
        <v>Complesso delle Caverne di Lucio e Francesco</v>
      </c>
    </row>
    <row r="1434" spans="1:9" ht="14.25" x14ac:dyDescent="0.2">
      <c r="A1434" s="13">
        <v>1433</v>
      </c>
      <c r="B1434" s="18" t="s">
        <v>3109</v>
      </c>
      <c r="C1434" s="15" t="s">
        <v>1124</v>
      </c>
      <c r="D1434" s="15" t="s">
        <v>5445</v>
      </c>
      <c r="E1434" s="15" t="s">
        <v>1814</v>
      </c>
      <c r="F1434" s="15"/>
      <c r="G1434" s="13">
        <v>7</v>
      </c>
      <c r="H1434" s="2" t="s">
        <v>5445</v>
      </c>
      <c r="I1434" s="2" t="str">
        <f t="shared" si="23"/>
        <v>Grotta Bonsignore</v>
      </c>
    </row>
    <row r="1435" spans="1:9" ht="14.25" x14ac:dyDescent="0.2">
      <c r="A1435" s="13">
        <v>1434</v>
      </c>
      <c r="B1435" s="18" t="s">
        <v>3126</v>
      </c>
      <c r="C1435" s="15" t="s">
        <v>1567</v>
      </c>
      <c r="D1435" s="15" t="s">
        <v>5446</v>
      </c>
      <c r="E1435" s="15" t="s">
        <v>306</v>
      </c>
      <c r="F1435" s="15"/>
      <c r="G1435" s="13">
        <v>7</v>
      </c>
      <c r="H1435" s="2" t="s">
        <v>5446</v>
      </c>
      <c r="I1435" s="2" t="str">
        <f t="shared" si="23"/>
        <v>Grotta grande Terra Rossa</v>
      </c>
    </row>
    <row r="1436" spans="1:9" ht="14.25" x14ac:dyDescent="0.2">
      <c r="A1436" s="13">
        <v>1435</v>
      </c>
      <c r="B1436" s="18" t="s">
        <v>3127</v>
      </c>
      <c r="C1436" s="15" t="s">
        <v>1124</v>
      </c>
      <c r="D1436" s="15" t="s">
        <v>5447</v>
      </c>
      <c r="E1436" s="15" t="s">
        <v>306</v>
      </c>
      <c r="F1436" s="15"/>
      <c r="G1436" s="13">
        <v>7</v>
      </c>
      <c r="H1436" s="2" t="s">
        <v>5447</v>
      </c>
      <c r="I1436" s="2" t="str">
        <f t="shared" si="23"/>
        <v>Grotta Torre Rossa 1</v>
      </c>
    </row>
    <row r="1437" spans="1:9" ht="14.25" x14ac:dyDescent="0.2">
      <c r="A1437" s="13">
        <v>1436</v>
      </c>
      <c r="B1437" s="18" t="s">
        <v>3128</v>
      </c>
      <c r="C1437" s="15" t="s">
        <v>1195</v>
      </c>
      <c r="D1437" s="15" t="s">
        <v>5448</v>
      </c>
      <c r="E1437" s="15" t="s">
        <v>306</v>
      </c>
      <c r="F1437" s="15"/>
      <c r="G1437" s="13">
        <v>7</v>
      </c>
      <c r="H1437" s="2" t="s">
        <v>5448</v>
      </c>
      <c r="I1437" s="2" t="str">
        <f t="shared" si="23"/>
        <v>Grotta  Torre Rossa 2</v>
      </c>
    </row>
    <row r="1438" spans="1:9" ht="14.25" x14ac:dyDescent="0.2">
      <c r="A1438" s="13">
        <v>1437</v>
      </c>
      <c r="B1438" s="18" t="s">
        <v>3129</v>
      </c>
      <c r="C1438" s="15" t="s">
        <v>1124</v>
      </c>
      <c r="D1438" s="15" t="s">
        <v>5449</v>
      </c>
      <c r="E1438" s="15" t="s">
        <v>306</v>
      </c>
      <c r="F1438" s="15"/>
      <c r="G1438" s="13">
        <v>7</v>
      </c>
      <c r="H1438" s="2" t="s">
        <v>5449</v>
      </c>
      <c r="I1438" s="2" t="str">
        <f t="shared" si="23"/>
        <v>Grotta Torre Rossa 3</v>
      </c>
    </row>
    <row r="1439" spans="1:9" ht="14.25" x14ac:dyDescent="0.2">
      <c r="A1439" s="13">
        <v>1438</v>
      </c>
      <c r="B1439" s="18" t="s">
        <v>3130</v>
      </c>
      <c r="C1439" s="15" t="s">
        <v>3131</v>
      </c>
      <c r="D1439" s="15" t="s">
        <v>5450</v>
      </c>
      <c r="E1439" s="15" t="s">
        <v>569</v>
      </c>
      <c r="F1439" s="15"/>
      <c r="G1439" s="13">
        <v>7</v>
      </c>
      <c r="H1439" s="2" t="s">
        <v>5450</v>
      </c>
      <c r="I1439" s="2" t="str">
        <f t="shared" si="23"/>
        <v>Grotta marina del Gran Caos</v>
      </c>
    </row>
    <row r="1440" spans="1:9" ht="14.25" x14ac:dyDescent="0.2">
      <c r="A1440" s="13">
        <v>1439</v>
      </c>
      <c r="B1440" s="18" t="s">
        <v>3132</v>
      </c>
      <c r="C1440" s="15" t="s">
        <v>1234</v>
      </c>
      <c r="D1440" s="15" t="s">
        <v>5451</v>
      </c>
      <c r="E1440" s="15" t="s">
        <v>569</v>
      </c>
      <c r="F1440" s="15"/>
      <c r="G1440" s="13">
        <v>7</v>
      </c>
      <c r="H1440" s="2" t="s">
        <v>5451</v>
      </c>
      <c r="I1440" s="2" t="str">
        <f t="shared" si="23"/>
        <v>Grotta del Fischio</v>
      </c>
    </row>
    <row r="1441" spans="1:9" ht="14.25" x14ac:dyDescent="0.2">
      <c r="A1441" s="13">
        <v>1440</v>
      </c>
      <c r="B1441" s="18" t="s">
        <v>3133</v>
      </c>
      <c r="C1441" s="15" t="s">
        <v>1124</v>
      </c>
      <c r="D1441" s="15" t="s">
        <v>5452</v>
      </c>
      <c r="E1441" s="15" t="s">
        <v>569</v>
      </c>
      <c r="F1441" s="15"/>
      <c r="G1441" s="13">
        <v>7</v>
      </c>
      <c r="H1441" s="2" t="s">
        <v>5452</v>
      </c>
      <c r="I1441" s="2" t="str">
        <f t="shared" si="23"/>
        <v>Grotta Infestata</v>
      </c>
    </row>
    <row r="1442" spans="1:9" ht="14.25" x14ac:dyDescent="0.2">
      <c r="A1442" s="13">
        <v>1441</v>
      </c>
      <c r="B1442" s="18" t="s">
        <v>3134</v>
      </c>
      <c r="C1442" s="15" t="s">
        <v>1454</v>
      </c>
      <c r="D1442" s="15" t="s">
        <v>5453</v>
      </c>
      <c r="E1442" s="15" t="s">
        <v>569</v>
      </c>
      <c r="F1442" s="15"/>
      <c r="G1442" s="13">
        <v>7</v>
      </c>
      <c r="H1442" s="2" t="s">
        <v>5453</v>
      </c>
      <c r="I1442" s="2" t="str">
        <f t="shared" si="23"/>
        <v>Vora di Monte d’Arena</v>
      </c>
    </row>
    <row r="1443" spans="1:9" ht="14.25" x14ac:dyDescent="0.2">
      <c r="A1443" s="13">
        <v>1442</v>
      </c>
      <c r="B1443" s="18" t="s">
        <v>3135</v>
      </c>
      <c r="C1443" s="15" t="s">
        <v>2265</v>
      </c>
      <c r="D1443" s="15" t="s">
        <v>5454</v>
      </c>
      <c r="E1443" s="15" t="s">
        <v>416</v>
      </c>
      <c r="F1443" s="15"/>
      <c r="G1443" s="13">
        <v>7</v>
      </c>
      <c r="H1443" s="2" t="s">
        <v>5454</v>
      </c>
      <c r="I1443" s="2" t="str">
        <f t="shared" si="23"/>
        <v>Pozzo di Riggio</v>
      </c>
    </row>
    <row r="1444" spans="1:9" ht="14.25" x14ac:dyDescent="0.2">
      <c r="A1444" s="13">
        <v>1443</v>
      </c>
      <c r="B1444" s="18" t="s">
        <v>3136</v>
      </c>
      <c r="C1444" s="15" t="s">
        <v>1129</v>
      </c>
      <c r="D1444" s="15" t="s">
        <v>5455</v>
      </c>
      <c r="E1444" s="15" t="s">
        <v>416</v>
      </c>
      <c r="F1444" s="15"/>
      <c r="G1444" s="13">
        <v>7</v>
      </c>
      <c r="H1444" s="2" t="s">
        <v>5455</v>
      </c>
      <c r="I1444" s="2" t="str">
        <f t="shared" si="23"/>
        <v>Grotta della Salita</v>
      </c>
    </row>
    <row r="1445" spans="1:9" ht="14.25" x14ac:dyDescent="0.2">
      <c r="A1445" s="13">
        <v>1444</v>
      </c>
      <c r="B1445" s="18" t="s">
        <v>3137</v>
      </c>
      <c r="C1445" s="15" t="s">
        <v>1124</v>
      </c>
      <c r="D1445" s="15" t="s">
        <v>5456</v>
      </c>
      <c r="E1445" s="15" t="s">
        <v>416</v>
      </c>
      <c r="F1445" s="15"/>
      <c r="G1445" s="13">
        <v>7</v>
      </c>
      <c r="H1445" s="2" t="s">
        <v>5456</v>
      </c>
      <c r="I1445" s="2" t="str">
        <f t="shared" si="23"/>
        <v>Grotta Polverosa</v>
      </c>
    </row>
    <row r="1446" spans="1:9" ht="14.25" x14ac:dyDescent="0.2">
      <c r="A1446" s="13">
        <v>1445</v>
      </c>
      <c r="B1446" s="18" t="s">
        <v>3138</v>
      </c>
      <c r="C1446" s="15" t="s">
        <v>3139</v>
      </c>
      <c r="D1446" s="15" t="s">
        <v>5457</v>
      </c>
      <c r="E1446" s="15" t="s">
        <v>416</v>
      </c>
      <c r="F1446" s="15"/>
      <c r="G1446" s="13">
        <v>7</v>
      </c>
      <c r="H1446" s="2" t="s">
        <v>5457</v>
      </c>
      <c r="I1446" s="2" t="str">
        <f t="shared" si="23"/>
        <v>Voragine dei Pensieri</v>
      </c>
    </row>
    <row r="1447" spans="1:9" ht="14.25" x14ac:dyDescent="0.2">
      <c r="A1447" s="13">
        <v>1446</v>
      </c>
      <c r="B1447" s="18" t="s">
        <v>3140</v>
      </c>
      <c r="C1447" s="15" t="s">
        <v>2504</v>
      </c>
      <c r="D1447" s="15" t="s">
        <v>5458</v>
      </c>
      <c r="E1447" s="15" t="s">
        <v>416</v>
      </c>
      <c r="F1447" s="15"/>
      <c r="G1447" s="13">
        <v>7</v>
      </c>
      <c r="H1447" s="2" t="s">
        <v>5458</v>
      </c>
      <c r="I1447" s="2" t="str">
        <f t="shared" si="23"/>
        <v>Antro del Vecchio</v>
      </c>
    </row>
    <row r="1448" spans="1:9" ht="14.25" x14ac:dyDescent="0.2">
      <c r="A1448" s="13">
        <v>1447</v>
      </c>
      <c r="B1448" s="18" t="s">
        <v>3141</v>
      </c>
      <c r="C1448" s="15" t="s">
        <v>1237</v>
      </c>
      <c r="D1448" s="15" t="s">
        <v>5459</v>
      </c>
      <c r="E1448" s="15" t="s">
        <v>416</v>
      </c>
      <c r="F1448" s="15"/>
      <c r="G1448" s="13">
        <v>7</v>
      </c>
      <c r="H1448" s="2" t="s">
        <v>5459</v>
      </c>
      <c r="I1448" s="2" t="str">
        <f t="shared" si="23"/>
        <v>Grotta dei Livelli</v>
      </c>
    </row>
    <row r="1449" spans="1:9" ht="14.25" x14ac:dyDescent="0.2">
      <c r="A1449" s="13">
        <v>1448</v>
      </c>
      <c r="B1449" s="18" t="s">
        <v>3142</v>
      </c>
      <c r="C1449" s="15" t="s">
        <v>1124</v>
      </c>
      <c r="D1449" s="15" t="s">
        <v>5460</v>
      </c>
      <c r="E1449" s="15" t="s">
        <v>416</v>
      </c>
      <c r="F1449" s="15"/>
      <c r="G1449" s="13">
        <v>7</v>
      </c>
      <c r="H1449" s="2" t="s">
        <v>5460</v>
      </c>
      <c r="I1449" s="2" t="str">
        <f t="shared" si="23"/>
        <v>Grotta Ondulata</v>
      </c>
    </row>
    <row r="1450" spans="1:9" ht="14.25" x14ac:dyDescent="0.2">
      <c r="A1450" s="13">
        <v>1449</v>
      </c>
      <c r="B1450" s="18" t="s">
        <v>3143</v>
      </c>
      <c r="C1450" s="15" t="s">
        <v>3144</v>
      </c>
      <c r="D1450" s="15" t="s">
        <v>5461</v>
      </c>
      <c r="E1450" s="15" t="s">
        <v>416</v>
      </c>
      <c r="F1450" s="15"/>
      <c r="G1450" s="13">
        <v>7</v>
      </c>
      <c r="H1450" s="2" t="s">
        <v>5461</v>
      </c>
      <c r="I1450" s="2" t="str">
        <f t="shared" si="23"/>
        <v>Grotta sopra la Cava di Calcare</v>
      </c>
    </row>
    <row r="1451" spans="1:9" ht="14.25" x14ac:dyDescent="0.2">
      <c r="A1451" s="13">
        <v>1450</v>
      </c>
      <c r="B1451" s="18" t="s">
        <v>3143</v>
      </c>
      <c r="C1451" s="15" t="s">
        <v>3145</v>
      </c>
      <c r="D1451" s="15" t="s">
        <v>5462</v>
      </c>
      <c r="E1451" s="15" t="s">
        <v>416</v>
      </c>
      <c r="F1451" s="15"/>
      <c r="G1451" s="13">
        <v>7</v>
      </c>
      <c r="H1451" s="2" t="s">
        <v>5462</v>
      </c>
      <c r="I1451" s="2" t="str">
        <f t="shared" si="23"/>
        <v>Inghiottitoio nella Cava di Calcare</v>
      </c>
    </row>
    <row r="1452" spans="1:9" ht="14.25" x14ac:dyDescent="0.2">
      <c r="A1452" s="13">
        <v>1451</v>
      </c>
      <c r="B1452" s="18" t="s">
        <v>3146</v>
      </c>
      <c r="C1452" s="15" t="s">
        <v>3147</v>
      </c>
      <c r="D1452" s="15" t="s">
        <v>5463</v>
      </c>
      <c r="E1452" s="15" t="s">
        <v>416</v>
      </c>
      <c r="F1452" s="15"/>
      <c r="G1452" s="13">
        <v>7</v>
      </c>
      <c r="H1452" s="2" t="s">
        <v>5463</v>
      </c>
      <c r="I1452" s="2" t="str">
        <f t="shared" si="23"/>
        <v>Inghiottitoio nell’antro della Cava di calcare</v>
      </c>
    </row>
    <row r="1453" spans="1:9" ht="14.25" x14ac:dyDescent="0.2">
      <c r="A1453" s="13">
        <v>1452</v>
      </c>
      <c r="B1453" s="18" t="s">
        <v>3148</v>
      </c>
      <c r="C1453" s="15" t="s">
        <v>1234</v>
      </c>
      <c r="D1453" s="15" t="s">
        <v>5464</v>
      </c>
      <c r="E1453" s="15" t="s">
        <v>416</v>
      </c>
      <c r="F1453" s="15"/>
      <c r="G1453" s="13">
        <v>7</v>
      </c>
      <c r="H1453" s="2" t="s">
        <v>5464</v>
      </c>
      <c r="I1453" s="2" t="str">
        <f t="shared" si="23"/>
        <v>Grotta del Povero Albero</v>
      </c>
    </row>
    <row r="1454" spans="1:9" ht="14.25" x14ac:dyDescent="0.2">
      <c r="A1454" s="13">
        <v>1453</v>
      </c>
      <c r="B1454" s="18" t="s">
        <v>3149</v>
      </c>
      <c r="C1454" s="15" t="s">
        <v>1234</v>
      </c>
      <c r="D1454" s="15" t="s">
        <v>5465</v>
      </c>
      <c r="E1454" s="15" t="s">
        <v>416</v>
      </c>
      <c r="F1454" s="15"/>
      <c r="G1454" s="13">
        <v>7</v>
      </c>
      <c r="H1454" s="2" t="s">
        <v>5465</v>
      </c>
      <c r="I1454" s="2" t="str">
        <f t="shared" si="23"/>
        <v>Grotta del Porcospino</v>
      </c>
    </row>
    <row r="1455" spans="1:9" ht="14.25" x14ac:dyDescent="0.2">
      <c r="A1455" s="13">
        <v>1454</v>
      </c>
      <c r="B1455" s="18" t="s">
        <v>3150</v>
      </c>
      <c r="C1455" s="15" t="s">
        <v>1234</v>
      </c>
      <c r="D1455" s="15" t="s">
        <v>5466</v>
      </c>
      <c r="E1455" s="15" t="s">
        <v>416</v>
      </c>
      <c r="F1455" s="15"/>
      <c r="G1455" s="13">
        <v>7</v>
      </c>
      <c r="H1455" s="2" t="s">
        <v>5466</v>
      </c>
      <c r="I1455" s="2" t="str">
        <f t="shared" si="23"/>
        <v>Grotta del Ponte</v>
      </c>
    </row>
    <row r="1456" spans="1:9" ht="14.25" x14ac:dyDescent="0.2">
      <c r="A1456" s="13">
        <v>1455</v>
      </c>
      <c r="B1456" s="18" t="s">
        <v>3151</v>
      </c>
      <c r="C1456" s="15" t="s">
        <v>1124</v>
      </c>
      <c r="D1456" s="15" t="s">
        <v>5467</v>
      </c>
      <c r="E1456" s="15" t="s">
        <v>416</v>
      </c>
      <c r="F1456" s="15"/>
      <c r="G1456" s="13">
        <v>7</v>
      </c>
      <c r="H1456" s="2" t="s">
        <v>5467</v>
      </c>
      <c r="I1456" s="2" t="str">
        <f t="shared" si="23"/>
        <v>Grotta Iazzo</v>
      </c>
    </row>
    <row r="1457" spans="1:9" ht="14.25" x14ac:dyDescent="0.2">
      <c r="A1457" s="13">
        <v>1456</v>
      </c>
      <c r="B1457" s="18" t="s">
        <v>3152</v>
      </c>
      <c r="C1457" s="15" t="s">
        <v>1124</v>
      </c>
      <c r="D1457" s="15" t="s">
        <v>5468</v>
      </c>
      <c r="E1457" s="15" t="s">
        <v>416</v>
      </c>
      <c r="F1457" s="15"/>
      <c r="G1457" s="13">
        <v>7</v>
      </c>
      <c r="H1457" s="2" t="s">
        <v>5468</v>
      </c>
      <c r="I1457" s="2" t="str">
        <f t="shared" si="23"/>
        <v>Grotta Iazzo 2</v>
      </c>
    </row>
    <row r="1458" spans="1:9" ht="14.25" x14ac:dyDescent="0.2">
      <c r="A1458" s="13">
        <v>1457</v>
      </c>
      <c r="B1458" s="18" t="s">
        <v>3153</v>
      </c>
      <c r="C1458" s="15" t="s">
        <v>1161</v>
      </c>
      <c r="D1458" s="15" t="s">
        <v>5469</v>
      </c>
      <c r="E1458" s="15" t="s">
        <v>1207</v>
      </c>
      <c r="F1458" s="15"/>
      <c r="G1458" s="13">
        <v>3</v>
      </c>
      <c r="H1458" s="2" t="s">
        <v>5469</v>
      </c>
      <c r="I1458" s="2" t="str">
        <f t="shared" si="23"/>
        <v>Grave di Cimaglia</v>
      </c>
    </row>
    <row r="1459" spans="1:9" ht="14.25" x14ac:dyDescent="0.2">
      <c r="A1459" s="13">
        <v>1458</v>
      </c>
      <c r="B1459" s="18" t="s">
        <v>1586</v>
      </c>
      <c r="C1459" s="15" t="s">
        <v>1124</v>
      </c>
      <c r="D1459" s="15" t="s">
        <v>5470</v>
      </c>
      <c r="E1459" s="15" t="s">
        <v>416</v>
      </c>
      <c r="F1459" s="15"/>
      <c r="G1459" s="13">
        <v>7</v>
      </c>
      <c r="H1459" s="2" t="s">
        <v>5470</v>
      </c>
      <c r="I1459" s="2" t="str">
        <f t="shared" si="23"/>
        <v>Grotta Santa Maria</v>
      </c>
    </row>
    <row r="1460" spans="1:9" ht="14.25" x14ac:dyDescent="0.2">
      <c r="A1460" s="13">
        <v>1459</v>
      </c>
      <c r="B1460" s="18" t="s">
        <v>3154</v>
      </c>
      <c r="C1460" s="15" t="s">
        <v>1521</v>
      </c>
      <c r="D1460" s="15" t="s">
        <v>5471</v>
      </c>
      <c r="E1460" s="15" t="s">
        <v>416</v>
      </c>
      <c r="F1460" s="15"/>
      <c r="G1460" s="13">
        <v>7</v>
      </c>
      <c r="H1460" s="2" t="s">
        <v>5471</v>
      </c>
      <c r="I1460" s="2" t="str">
        <f t="shared" si="23"/>
        <v>Caverna di Fantiano</v>
      </c>
    </row>
    <row r="1461" spans="1:9" ht="14.25" x14ac:dyDescent="0.2">
      <c r="A1461" s="13">
        <v>1460</v>
      </c>
      <c r="B1461" s="18" t="s">
        <v>3155</v>
      </c>
      <c r="C1461" s="15" t="s">
        <v>1256</v>
      </c>
      <c r="D1461" s="15" t="s">
        <v>5472</v>
      </c>
      <c r="E1461" s="15" t="s">
        <v>416</v>
      </c>
      <c r="F1461" s="15"/>
      <c r="G1461" s="13">
        <v>7</v>
      </c>
      <c r="H1461" s="2" t="s">
        <v>5472</v>
      </c>
      <c r="I1461" s="2" t="str">
        <f t="shared" si="23"/>
        <v xml:space="preserve">Grotta delle Croci </v>
      </c>
    </row>
    <row r="1462" spans="1:9" ht="14.25" x14ac:dyDescent="0.2">
      <c r="A1462" s="13">
        <v>1461</v>
      </c>
      <c r="B1462" s="18" t="s">
        <v>2093</v>
      </c>
      <c r="C1462" s="15" t="s">
        <v>1234</v>
      </c>
      <c r="D1462" s="15" t="s">
        <v>4613</v>
      </c>
      <c r="E1462" s="15" t="s">
        <v>416</v>
      </c>
      <c r="F1462" s="15"/>
      <c r="G1462" s="13">
        <v>7</v>
      </c>
      <c r="H1462" s="2" t="s">
        <v>4613</v>
      </c>
      <c r="I1462" s="2" t="str">
        <f t="shared" si="23"/>
        <v>Grotta del Muretto</v>
      </c>
    </row>
    <row r="1463" spans="1:9" ht="14.25" x14ac:dyDescent="0.2">
      <c r="A1463" s="13">
        <v>1462</v>
      </c>
      <c r="B1463" s="18" t="s">
        <v>3156</v>
      </c>
      <c r="C1463" s="15" t="s">
        <v>1124</v>
      </c>
      <c r="D1463" s="15" t="s">
        <v>5473</v>
      </c>
      <c r="E1463" s="15" t="s">
        <v>416</v>
      </c>
      <c r="F1463" s="15"/>
      <c r="G1463" s="13">
        <v>10</v>
      </c>
      <c r="H1463" s="2" t="s">
        <v>5473</v>
      </c>
      <c r="I1463" s="2" t="str">
        <f t="shared" si="23"/>
        <v>Grotta Santo Stefano</v>
      </c>
    </row>
    <row r="1464" spans="1:9" ht="14.25" x14ac:dyDescent="0.2">
      <c r="A1464" s="13">
        <v>1463</v>
      </c>
      <c r="B1464" s="18" t="s">
        <v>2472</v>
      </c>
      <c r="C1464" s="15" t="s">
        <v>1264</v>
      </c>
      <c r="D1464" s="15" t="s">
        <v>5474</v>
      </c>
      <c r="E1464" s="15" t="s">
        <v>416</v>
      </c>
      <c r="F1464" s="15"/>
      <c r="G1464" s="13">
        <v>10</v>
      </c>
      <c r="H1464" s="2" t="s">
        <v>5474</v>
      </c>
      <c r="I1464" s="2" t="str">
        <f t="shared" si="23"/>
        <v>Grotta dell’ Edera</v>
      </c>
    </row>
    <row r="1465" spans="1:9" ht="14.25" x14ac:dyDescent="0.2">
      <c r="A1465" s="13">
        <v>1464</v>
      </c>
      <c r="B1465" s="18" t="s">
        <v>3157</v>
      </c>
      <c r="C1465" s="15" t="s">
        <v>1234</v>
      </c>
      <c r="D1465" s="15" t="s">
        <v>5475</v>
      </c>
      <c r="E1465" s="15" t="s">
        <v>416</v>
      </c>
      <c r="F1465" s="15"/>
      <c r="G1465" s="13">
        <v>10</v>
      </c>
      <c r="H1465" s="2" t="s">
        <v>5475</v>
      </c>
      <c r="I1465" s="2" t="str">
        <f t="shared" si="23"/>
        <v>Grotta del Pipistrello</v>
      </c>
    </row>
    <row r="1466" spans="1:9" ht="14.25" x14ac:dyDescent="0.2">
      <c r="A1466" s="13">
        <v>1465</v>
      </c>
      <c r="B1466" s="18" t="s">
        <v>2045</v>
      </c>
      <c r="C1466" s="15" t="s">
        <v>1739</v>
      </c>
      <c r="D1466" s="15" t="s">
        <v>5476</v>
      </c>
      <c r="E1466" s="15" t="s">
        <v>416</v>
      </c>
      <c r="F1466" s="15"/>
      <c r="G1466" s="13">
        <v>10</v>
      </c>
      <c r="H1466" s="2" t="s">
        <v>5476</v>
      </c>
      <c r="I1466" s="2" t="str">
        <f t="shared" si="23"/>
        <v>Grave  Le Grotte</v>
      </c>
    </row>
    <row r="1467" spans="1:9" ht="14.25" x14ac:dyDescent="0.2">
      <c r="A1467" s="13">
        <v>1466</v>
      </c>
      <c r="B1467" s="18" t="s">
        <v>3158</v>
      </c>
      <c r="C1467" s="15" t="s">
        <v>1264</v>
      </c>
      <c r="D1467" s="15" t="s">
        <v>5477</v>
      </c>
      <c r="E1467" s="15" t="s">
        <v>416</v>
      </c>
      <c r="F1467" s="15"/>
      <c r="G1467" s="13">
        <v>10</v>
      </c>
      <c r="H1467" s="2" t="s">
        <v>5477</v>
      </c>
      <c r="I1467" s="2" t="str">
        <f t="shared" si="23"/>
        <v>Grotta dell’ Amorosa</v>
      </c>
    </row>
    <row r="1468" spans="1:9" ht="14.25" x14ac:dyDescent="0.2">
      <c r="A1468" s="13">
        <v>1467</v>
      </c>
      <c r="B1468" s="18" t="s">
        <v>3159</v>
      </c>
      <c r="C1468" s="15" t="s">
        <v>1124</v>
      </c>
      <c r="D1468" s="15" t="s">
        <v>5478</v>
      </c>
      <c r="E1468" s="15" t="s">
        <v>416</v>
      </c>
      <c r="F1468" s="15"/>
      <c r="G1468" s="13">
        <v>10</v>
      </c>
      <c r="H1468" s="2" t="s">
        <v>5478</v>
      </c>
      <c r="I1468" s="2" t="str">
        <f t="shared" si="23"/>
        <v>Grotta Le Grotte 1</v>
      </c>
    </row>
    <row r="1469" spans="1:9" ht="14.25" x14ac:dyDescent="0.2">
      <c r="A1469" s="13">
        <v>1468</v>
      </c>
      <c r="B1469" s="18" t="s">
        <v>3160</v>
      </c>
      <c r="C1469" s="15" t="s">
        <v>1124</v>
      </c>
      <c r="D1469" s="15" t="s">
        <v>5479</v>
      </c>
      <c r="E1469" s="15" t="s">
        <v>416</v>
      </c>
      <c r="F1469" s="15"/>
      <c r="G1469" s="13">
        <v>10</v>
      </c>
      <c r="H1469" s="2" t="s">
        <v>5479</v>
      </c>
      <c r="I1469" s="2" t="str">
        <f t="shared" si="23"/>
        <v>Grotta Le Grotte 2</v>
      </c>
    </row>
    <row r="1470" spans="1:9" ht="14.25" x14ac:dyDescent="0.2">
      <c r="A1470" s="13">
        <v>1469</v>
      </c>
      <c r="B1470" s="18" t="s">
        <v>3161</v>
      </c>
      <c r="C1470" s="15" t="s">
        <v>1124</v>
      </c>
      <c r="D1470" s="15" t="s">
        <v>5480</v>
      </c>
      <c r="E1470" s="15" t="s">
        <v>416</v>
      </c>
      <c r="F1470" s="15"/>
      <c r="G1470" s="13">
        <v>10</v>
      </c>
      <c r="H1470" s="2" t="s">
        <v>5480</v>
      </c>
      <c r="I1470" s="2" t="str">
        <f t="shared" si="23"/>
        <v>Grotta Le Grotte 3</v>
      </c>
    </row>
    <row r="1471" spans="1:9" ht="14.25" x14ac:dyDescent="0.2">
      <c r="A1471" s="13">
        <v>1470</v>
      </c>
      <c r="B1471" s="18" t="s">
        <v>3162</v>
      </c>
      <c r="C1471" s="15" t="s">
        <v>1117</v>
      </c>
      <c r="D1471" s="15" t="s">
        <v>5481</v>
      </c>
      <c r="E1471" s="15" t="s">
        <v>3163</v>
      </c>
      <c r="F1471" s="15"/>
      <c r="G1471" s="13">
        <v>13</v>
      </c>
      <c r="H1471" s="2" t="s">
        <v>5481</v>
      </c>
      <c r="I1471" s="2" t="str">
        <f t="shared" si="23"/>
        <v>Grotta di Papa Ancilu 1</v>
      </c>
    </row>
    <row r="1472" spans="1:9" ht="14.25" x14ac:dyDescent="0.2">
      <c r="A1472" s="13">
        <v>1471</v>
      </c>
      <c r="B1472" s="18" t="s">
        <v>3164</v>
      </c>
      <c r="C1472" s="15" t="s">
        <v>1117</v>
      </c>
      <c r="D1472" s="15" t="s">
        <v>5482</v>
      </c>
      <c r="E1472" s="15" t="s">
        <v>3165</v>
      </c>
      <c r="F1472" s="15"/>
      <c r="G1472" s="13">
        <v>13</v>
      </c>
      <c r="H1472" s="2" t="s">
        <v>5482</v>
      </c>
      <c r="I1472" s="2" t="str">
        <f t="shared" si="23"/>
        <v>Grotta di Papa Ancilu 2</v>
      </c>
    </row>
    <row r="1473" spans="1:9" ht="14.25" x14ac:dyDescent="0.2">
      <c r="A1473" s="13">
        <v>1472</v>
      </c>
      <c r="B1473" s="18" t="s">
        <v>3166</v>
      </c>
      <c r="C1473" s="15" t="s">
        <v>1117</v>
      </c>
      <c r="D1473" s="15" t="s">
        <v>5483</v>
      </c>
      <c r="E1473" s="15" t="s">
        <v>3165</v>
      </c>
      <c r="F1473" s="15"/>
      <c r="G1473" s="13">
        <v>13</v>
      </c>
      <c r="H1473" s="2" t="s">
        <v>5483</v>
      </c>
      <c r="I1473" s="2" t="str">
        <f t="shared" si="23"/>
        <v>Grotta di Papa Ancilu 3</v>
      </c>
    </row>
    <row r="1474" spans="1:9" ht="14.25" x14ac:dyDescent="0.2">
      <c r="A1474" s="13">
        <v>1473</v>
      </c>
      <c r="B1474" s="18" t="s">
        <v>3167</v>
      </c>
      <c r="C1474" s="15" t="s">
        <v>1117</v>
      </c>
      <c r="D1474" s="15" t="s">
        <v>5484</v>
      </c>
      <c r="E1474" s="15" t="s">
        <v>3165</v>
      </c>
      <c r="F1474" s="15"/>
      <c r="G1474" s="13">
        <v>13</v>
      </c>
      <c r="H1474" s="2" t="s">
        <v>5484</v>
      </c>
      <c r="I1474" s="2" t="str">
        <f t="shared" si="23"/>
        <v>Grotta di Papa Ancilu 4</v>
      </c>
    </row>
    <row r="1475" spans="1:9" ht="14.25" x14ac:dyDescent="0.2">
      <c r="A1475" s="13">
        <v>1474</v>
      </c>
      <c r="B1475" s="18" t="s">
        <v>3168</v>
      </c>
      <c r="C1475" s="15" t="s">
        <v>1117</v>
      </c>
      <c r="D1475" s="15" t="s">
        <v>5485</v>
      </c>
      <c r="E1475" s="15" t="s">
        <v>3165</v>
      </c>
      <c r="F1475" s="15"/>
      <c r="G1475" s="13">
        <v>13</v>
      </c>
      <c r="H1475" s="2" t="s">
        <v>5485</v>
      </c>
      <c r="I1475" s="2" t="str">
        <f t="shared" si="23"/>
        <v>Grotta di Papa Ancilu 5</v>
      </c>
    </row>
    <row r="1476" spans="1:9" ht="14.25" x14ac:dyDescent="0.2">
      <c r="A1476" s="13">
        <v>1475</v>
      </c>
      <c r="B1476" s="18" t="s">
        <v>3169</v>
      </c>
      <c r="C1476" s="15" t="s">
        <v>1117</v>
      </c>
      <c r="D1476" s="15" t="s">
        <v>5486</v>
      </c>
      <c r="E1476" s="15" t="s">
        <v>3165</v>
      </c>
      <c r="F1476" s="15"/>
      <c r="G1476" s="13">
        <v>13</v>
      </c>
      <c r="H1476" s="2" t="s">
        <v>5486</v>
      </c>
      <c r="I1476" s="2" t="str">
        <f t="shared" si="23"/>
        <v xml:space="preserve">Grotta di Papa Ancilu 6 </v>
      </c>
    </row>
    <row r="1477" spans="1:9" ht="14.25" x14ac:dyDescent="0.2">
      <c r="A1477" s="13">
        <v>1476</v>
      </c>
      <c r="B1477" s="18" t="s">
        <v>3170</v>
      </c>
      <c r="C1477" s="15" t="s">
        <v>1117</v>
      </c>
      <c r="D1477" s="15" t="s">
        <v>5487</v>
      </c>
      <c r="E1477" s="15" t="s">
        <v>3165</v>
      </c>
      <c r="F1477" s="15"/>
      <c r="G1477" s="13">
        <v>13</v>
      </c>
      <c r="H1477" s="2" t="s">
        <v>5487</v>
      </c>
      <c r="I1477" s="2" t="str">
        <f t="shared" si="23"/>
        <v>Grotta di Papa Ancilu 7</v>
      </c>
    </row>
    <row r="1478" spans="1:9" ht="14.25" x14ac:dyDescent="0.2">
      <c r="A1478" s="13">
        <v>1477</v>
      </c>
      <c r="B1478" s="18" t="s">
        <v>3171</v>
      </c>
      <c r="C1478" s="15" t="s">
        <v>1117</v>
      </c>
      <c r="D1478" s="15" t="s">
        <v>5488</v>
      </c>
      <c r="E1478" s="15" t="s">
        <v>306</v>
      </c>
      <c r="F1478" s="15"/>
      <c r="G1478" s="13">
        <v>10</v>
      </c>
      <c r="H1478" s="2" t="s">
        <v>5488</v>
      </c>
      <c r="I1478" s="2" t="str">
        <f t="shared" si="23"/>
        <v>Grotta di Masseria Torre Bianca</v>
      </c>
    </row>
    <row r="1479" spans="1:9" ht="14.25" x14ac:dyDescent="0.2">
      <c r="A1479" s="13">
        <v>1478</v>
      </c>
      <c r="B1479" s="18" t="s">
        <v>3172</v>
      </c>
      <c r="C1479" s="15" t="s">
        <v>1124</v>
      </c>
      <c r="D1479" s="15" t="s">
        <v>5489</v>
      </c>
      <c r="E1479" s="15" t="s">
        <v>3165</v>
      </c>
      <c r="F1479" s="15"/>
      <c r="G1479" s="13">
        <v>13</v>
      </c>
      <c r="H1479" s="2" t="s">
        <v>5489</v>
      </c>
      <c r="I1479" s="2" t="str">
        <f t="shared" si="23"/>
        <v>Grotta Grottella</v>
      </c>
    </row>
    <row r="1480" spans="1:9" ht="14.25" x14ac:dyDescent="0.2">
      <c r="A1480" s="13">
        <v>1479</v>
      </c>
      <c r="B1480" s="18" t="s">
        <v>3173</v>
      </c>
      <c r="C1480" s="15" t="s">
        <v>1141</v>
      </c>
      <c r="D1480" s="15" t="s">
        <v>5490</v>
      </c>
      <c r="E1480" s="15" t="s">
        <v>852</v>
      </c>
      <c r="F1480" s="15"/>
      <c r="G1480" s="13">
        <v>10</v>
      </c>
      <c r="H1480" s="2" t="s">
        <v>5490</v>
      </c>
      <c r="I1480" s="2" t="str">
        <f t="shared" si="23"/>
        <v>Grave Demani</v>
      </c>
    </row>
    <row r="1481" spans="1:9" ht="14.25" x14ac:dyDescent="0.2">
      <c r="A1481" s="13">
        <v>1480</v>
      </c>
      <c r="B1481" s="18" t="s">
        <v>3174</v>
      </c>
      <c r="C1481" s="15" t="s">
        <v>1492</v>
      </c>
      <c r="D1481" s="15" t="s">
        <v>5491</v>
      </c>
      <c r="E1481" s="15" t="s">
        <v>852</v>
      </c>
      <c r="F1481" s="15"/>
      <c r="G1481" s="13">
        <v>10</v>
      </c>
      <c r="H1481" s="2" t="s">
        <v>5491</v>
      </c>
      <c r="I1481" s="2" t="str">
        <f t="shared" si="23"/>
        <v>Voragine di San Cosimo</v>
      </c>
    </row>
    <row r="1482" spans="1:9" ht="14.25" x14ac:dyDescent="0.2">
      <c r="A1482" s="13">
        <v>1481</v>
      </c>
      <c r="B1482" s="18" t="s">
        <v>3175</v>
      </c>
      <c r="C1482" s="15" t="s">
        <v>3176</v>
      </c>
      <c r="D1482" s="15" t="s">
        <v>5492</v>
      </c>
      <c r="E1482" s="15" t="s">
        <v>1808</v>
      </c>
      <c r="F1482" s="15"/>
      <c r="G1482" s="13">
        <v>10</v>
      </c>
      <c r="H1482" s="2" t="s">
        <v>5492</v>
      </c>
      <c r="I1482" s="2" t="str">
        <f t="shared" si="23"/>
        <v>Abisso Clemente</v>
      </c>
    </row>
    <row r="1483" spans="1:9" ht="14.25" x14ac:dyDescent="0.2">
      <c r="A1483" s="13">
        <v>1482</v>
      </c>
      <c r="B1483" s="18" t="s">
        <v>3177</v>
      </c>
      <c r="C1483" s="15" t="s">
        <v>1124</v>
      </c>
      <c r="D1483" s="15" t="s">
        <v>5493</v>
      </c>
      <c r="E1483" s="15" t="s">
        <v>1808</v>
      </c>
      <c r="F1483" s="15"/>
      <c r="G1483" s="13">
        <v>10</v>
      </c>
      <c r="H1483" s="2" t="s">
        <v>5493</v>
      </c>
      <c r="I1483" s="2" t="str">
        <f t="shared" si="23"/>
        <v>Grotta Cantagallo</v>
      </c>
    </row>
    <row r="1484" spans="1:9" ht="14.25" x14ac:dyDescent="0.2">
      <c r="A1484" s="13">
        <v>1483</v>
      </c>
      <c r="B1484" s="18" t="s">
        <v>2029</v>
      </c>
      <c r="C1484" s="15" t="s">
        <v>1428</v>
      </c>
      <c r="D1484" s="15" t="s">
        <v>5494</v>
      </c>
      <c r="E1484" s="15" t="s">
        <v>831</v>
      </c>
      <c r="F1484" s="15"/>
      <c r="G1484" s="13">
        <v>10</v>
      </c>
      <c r="H1484" s="2" t="s">
        <v>5494</v>
      </c>
      <c r="I1484" s="2" t="str">
        <f t="shared" si="23"/>
        <v>Vora Facciasquata</v>
      </c>
    </row>
    <row r="1485" spans="1:9" ht="14.25" x14ac:dyDescent="0.2">
      <c r="A1485" s="13">
        <v>1484</v>
      </c>
      <c r="B1485" s="18" t="s">
        <v>2029</v>
      </c>
      <c r="C1485" s="15" t="s">
        <v>1700</v>
      </c>
      <c r="D1485" s="15" t="s">
        <v>5495</v>
      </c>
      <c r="E1485" s="15" t="s">
        <v>831</v>
      </c>
      <c r="F1485" s="15"/>
      <c r="G1485" s="13">
        <v>10</v>
      </c>
      <c r="H1485" s="2" t="s">
        <v>5495</v>
      </c>
      <c r="I1485" s="2" t="str">
        <f t="shared" si="23"/>
        <v>Inghiottitoio  Facciasquata</v>
      </c>
    </row>
    <row r="1486" spans="1:9" ht="14.25" x14ac:dyDescent="0.2">
      <c r="A1486" s="13">
        <v>1485</v>
      </c>
      <c r="B1486" s="18" t="s">
        <v>3178</v>
      </c>
      <c r="C1486" s="15" t="s">
        <v>1256</v>
      </c>
      <c r="D1486" s="15" t="s">
        <v>5496</v>
      </c>
      <c r="E1486" s="15" t="s">
        <v>1332</v>
      </c>
      <c r="F1486" s="15"/>
      <c r="G1486" s="13">
        <v>5</v>
      </c>
      <c r="H1486" s="2" t="s">
        <v>5496</v>
      </c>
      <c r="I1486" s="2" t="str">
        <f t="shared" si="23"/>
        <v>Grotta delle Croci (T.C. 212)</v>
      </c>
    </row>
    <row r="1487" spans="1:9" ht="14.25" x14ac:dyDescent="0.2">
      <c r="A1487" s="13">
        <v>1486</v>
      </c>
      <c r="B1487" s="18" t="s">
        <v>3179</v>
      </c>
      <c r="C1487" s="15" t="s">
        <v>1234</v>
      </c>
      <c r="D1487" s="15" t="s">
        <v>5497</v>
      </c>
      <c r="E1487" s="15" t="s">
        <v>416</v>
      </c>
      <c r="F1487" s="15"/>
      <c r="G1487" s="13">
        <v>13</v>
      </c>
      <c r="H1487" s="2" t="s">
        <v>5497</v>
      </c>
      <c r="I1487" s="2" t="str">
        <f t="shared" si="23"/>
        <v>Grotta del Cranio</v>
      </c>
    </row>
    <row r="1488" spans="1:9" ht="14.25" x14ac:dyDescent="0.2">
      <c r="A1488" s="13">
        <v>1487</v>
      </c>
      <c r="B1488" s="18" t="s">
        <v>3180</v>
      </c>
      <c r="C1488" s="15" t="s">
        <v>1117</v>
      </c>
      <c r="D1488" s="15" t="s">
        <v>5498</v>
      </c>
      <c r="E1488" s="15" t="s">
        <v>416</v>
      </c>
      <c r="F1488" s="15"/>
      <c r="G1488" s="13">
        <v>13</v>
      </c>
      <c r="H1488" s="2" t="s">
        <v>5498</v>
      </c>
      <c r="I1488" s="2" t="str">
        <f t="shared" si="23"/>
        <v>Grotta di Lo Noce 2</v>
      </c>
    </row>
    <row r="1489" spans="1:9" ht="14.25" x14ac:dyDescent="0.2">
      <c r="A1489" s="13">
        <v>1488</v>
      </c>
      <c r="B1489" s="18" t="s">
        <v>3181</v>
      </c>
      <c r="C1489" s="15" t="s">
        <v>1117</v>
      </c>
      <c r="D1489" s="15" t="s">
        <v>5499</v>
      </c>
      <c r="E1489" s="15" t="s">
        <v>416</v>
      </c>
      <c r="F1489" s="15"/>
      <c r="G1489" s="13">
        <v>13</v>
      </c>
      <c r="H1489" s="2" t="s">
        <v>5499</v>
      </c>
      <c r="I1489" s="2" t="str">
        <f t="shared" si="23"/>
        <v>Grotta di Lo Noce 3</v>
      </c>
    </row>
    <row r="1490" spans="1:9" ht="14.25" x14ac:dyDescent="0.2">
      <c r="A1490" s="13">
        <v>1489</v>
      </c>
      <c r="B1490" s="18" t="s">
        <v>3182</v>
      </c>
      <c r="C1490" s="15" t="s">
        <v>1117</v>
      </c>
      <c r="D1490" s="15" t="s">
        <v>5500</v>
      </c>
      <c r="E1490" s="15" t="s">
        <v>416</v>
      </c>
      <c r="F1490" s="15"/>
      <c r="G1490" s="13">
        <v>10</v>
      </c>
      <c r="H1490" s="2" t="s">
        <v>5500</v>
      </c>
      <c r="I1490" s="2" t="str">
        <f t="shared" si="23"/>
        <v>Grotta di Nostro Figlio</v>
      </c>
    </row>
    <row r="1491" spans="1:9" ht="14.25" x14ac:dyDescent="0.2">
      <c r="A1491" s="13">
        <v>1490</v>
      </c>
      <c r="B1491" s="18" t="s">
        <v>3183</v>
      </c>
      <c r="C1491" s="15" t="s">
        <v>1521</v>
      </c>
      <c r="D1491" s="15" t="s">
        <v>5501</v>
      </c>
      <c r="E1491" s="15" t="s">
        <v>564</v>
      </c>
      <c r="F1491" s="15"/>
      <c r="G1491" s="13">
        <v>7</v>
      </c>
      <c r="H1491" s="2" t="s">
        <v>5501</v>
      </c>
      <c r="I1491" s="2" t="str">
        <f t="shared" si="23"/>
        <v>Caverna di Ercole</v>
      </c>
    </row>
    <row r="1492" spans="1:9" ht="14.25" x14ac:dyDescent="0.2">
      <c r="A1492" s="13">
        <v>1491</v>
      </c>
      <c r="B1492" s="18" t="s">
        <v>2001</v>
      </c>
      <c r="C1492" s="15" t="s">
        <v>3184</v>
      </c>
      <c r="D1492" s="15" t="s">
        <v>5502</v>
      </c>
      <c r="E1492" s="15" t="s">
        <v>564</v>
      </c>
      <c r="F1492" s="15"/>
      <c r="G1492" s="13">
        <v>7</v>
      </c>
      <c r="H1492" s="2" t="s">
        <v>5502</v>
      </c>
      <c r="I1492" s="2" t="str">
        <f t="shared" si="23"/>
        <v>Caverna del Fico</v>
      </c>
    </row>
    <row r="1493" spans="1:9" ht="14.25" x14ac:dyDescent="0.2">
      <c r="A1493" s="13">
        <v>1492</v>
      </c>
      <c r="B1493" s="18" t="s">
        <v>3185</v>
      </c>
      <c r="C1493" s="15" t="s">
        <v>3186</v>
      </c>
      <c r="D1493" s="15" t="s">
        <v>5503</v>
      </c>
      <c r="E1493" s="15" t="s">
        <v>306</v>
      </c>
      <c r="F1493" s="15"/>
      <c r="G1493" s="13">
        <v>7</v>
      </c>
      <c r="H1493" s="2" t="s">
        <v>5503</v>
      </c>
      <c r="I1493" s="2" t="str">
        <f t="shared" si="23"/>
        <v xml:space="preserve">Condotta del Ritorno </v>
      </c>
    </row>
    <row r="1494" spans="1:9" ht="14.25" x14ac:dyDescent="0.2">
      <c r="A1494" s="13">
        <v>1493</v>
      </c>
      <c r="B1494" s="18" t="s">
        <v>3187</v>
      </c>
      <c r="C1494" s="15" t="s">
        <v>1799</v>
      </c>
      <c r="D1494" s="15" t="s">
        <v>5504</v>
      </c>
      <c r="E1494" s="15" t="s">
        <v>623</v>
      </c>
      <c r="F1494" s="15"/>
      <c r="G1494" s="13">
        <v>7</v>
      </c>
      <c r="H1494" s="2" t="s">
        <v>5504</v>
      </c>
      <c r="I1494" s="2" t="str">
        <f t="shared" si="23"/>
        <v>Capovento Non c’è un Tubo</v>
      </c>
    </row>
    <row r="1495" spans="1:9" ht="14.25" x14ac:dyDescent="0.2">
      <c r="A1495" s="13">
        <v>1494</v>
      </c>
      <c r="B1495" s="18" t="s">
        <v>3188</v>
      </c>
      <c r="C1495" s="15" t="s">
        <v>1117</v>
      </c>
      <c r="D1495" s="15" t="s">
        <v>5505</v>
      </c>
      <c r="E1495" s="15" t="s">
        <v>391</v>
      </c>
      <c r="F1495" s="15"/>
      <c r="G1495" s="13">
        <v>4</v>
      </c>
      <c r="H1495" s="2" t="s">
        <v>5505</v>
      </c>
      <c r="I1495" s="2" t="str">
        <f t="shared" si="23"/>
        <v>Grotta di Monte Trazzonara</v>
      </c>
    </row>
    <row r="1496" spans="1:9" ht="14.25" x14ac:dyDescent="0.2">
      <c r="A1496" s="13">
        <v>1495</v>
      </c>
      <c r="B1496" s="18" t="s">
        <v>3189</v>
      </c>
      <c r="C1496" s="15" t="s">
        <v>2713</v>
      </c>
      <c r="D1496" s="15" t="s">
        <v>5506</v>
      </c>
      <c r="E1496" s="15" t="s">
        <v>623</v>
      </c>
      <c r="F1496" s="15"/>
      <c r="G1496" s="13">
        <v>4</v>
      </c>
      <c r="H1496" s="2" t="s">
        <v>5506</v>
      </c>
      <c r="I1496" s="2" t="str">
        <f t="shared" si="23"/>
        <v>Pozzo Lanzicchio</v>
      </c>
    </row>
    <row r="1497" spans="1:9" ht="14.25" x14ac:dyDescent="0.2">
      <c r="A1497" s="13">
        <v>1496</v>
      </c>
      <c r="B1497" s="18" t="s">
        <v>3190</v>
      </c>
      <c r="C1497" s="15" t="s">
        <v>1124</v>
      </c>
      <c r="D1497" s="15" t="s">
        <v>5507</v>
      </c>
      <c r="E1497" s="15" t="s">
        <v>829</v>
      </c>
      <c r="F1497" s="15"/>
      <c r="G1497" s="13">
        <v>19</v>
      </c>
      <c r="H1497" s="2" t="s">
        <v>5507</v>
      </c>
      <c r="I1497" s="2" t="str">
        <f t="shared" ref="I1497:I1560" si="24">H1497</f>
        <v>Grotta Santa Lucia della Selva</v>
      </c>
    </row>
    <row r="1498" spans="1:9" ht="14.25" x14ac:dyDescent="0.2">
      <c r="A1498" s="13">
        <v>1497</v>
      </c>
      <c r="B1498" s="18" t="s">
        <v>1798</v>
      </c>
      <c r="C1498" s="15" t="s">
        <v>1141</v>
      </c>
      <c r="D1498" s="15" t="s">
        <v>5508</v>
      </c>
      <c r="E1498" s="15" t="s">
        <v>829</v>
      </c>
      <c r="F1498" s="15"/>
      <c r="G1498" s="13">
        <v>16</v>
      </c>
      <c r="H1498" s="2" t="s">
        <v>5508</v>
      </c>
      <c r="I1498" s="2" t="str">
        <f t="shared" si="24"/>
        <v>Grave Masseriola</v>
      </c>
    </row>
    <row r="1499" spans="1:9" ht="14.25" x14ac:dyDescent="0.2">
      <c r="A1499" s="13">
        <v>1498</v>
      </c>
      <c r="B1499" s="18" t="s">
        <v>3191</v>
      </c>
      <c r="C1499" s="15" t="s">
        <v>1124</v>
      </c>
      <c r="D1499" s="15" t="s">
        <v>5509</v>
      </c>
      <c r="E1499" s="15" t="s">
        <v>829</v>
      </c>
      <c r="F1499" s="15"/>
      <c r="G1499" s="13">
        <v>16</v>
      </c>
      <c r="H1499" s="2" t="s">
        <v>5509</v>
      </c>
      <c r="I1499" s="2" t="str">
        <f t="shared" si="24"/>
        <v>Grotta Lamacoppa</v>
      </c>
    </row>
    <row r="1500" spans="1:9" ht="14.25" x14ac:dyDescent="0.2">
      <c r="A1500" s="13">
        <v>1499</v>
      </c>
      <c r="B1500" s="18" t="s">
        <v>3191</v>
      </c>
      <c r="C1500" s="15" t="s">
        <v>1382</v>
      </c>
      <c r="D1500" s="15" t="s">
        <v>5510</v>
      </c>
      <c r="E1500" s="15" t="s">
        <v>829</v>
      </c>
      <c r="F1500" s="15"/>
      <c r="G1500" s="13">
        <v>16</v>
      </c>
      <c r="H1500" s="2" t="s">
        <v>5510</v>
      </c>
      <c r="I1500" s="2" t="str">
        <f t="shared" si="24"/>
        <v>Grotticella Lamacoppa</v>
      </c>
    </row>
    <row r="1501" spans="1:9" ht="14.25" x14ac:dyDescent="0.2">
      <c r="A1501" s="13">
        <v>1500</v>
      </c>
      <c r="B1501" s="18" t="s">
        <v>3192</v>
      </c>
      <c r="C1501" s="15" t="s">
        <v>3193</v>
      </c>
      <c r="D1501" s="15" t="s">
        <v>5511</v>
      </c>
      <c r="E1501" s="15" t="s">
        <v>2803</v>
      </c>
      <c r="F1501" s="15"/>
      <c r="G1501" s="13">
        <v>16</v>
      </c>
      <c r="H1501" s="2" t="s">
        <v>5511</v>
      </c>
      <c r="I1501" s="2" t="str">
        <f t="shared" si="24"/>
        <v>Meandro di Monte Torto</v>
      </c>
    </row>
    <row r="1502" spans="1:9" ht="14.25" x14ac:dyDescent="0.2">
      <c r="A1502" s="13">
        <v>1501</v>
      </c>
      <c r="B1502" s="18" t="s">
        <v>3194</v>
      </c>
      <c r="C1502" s="15" t="s">
        <v>1124</v>
      </c>
      <c r="D1502" s="15" t="s">
        <v>5512</v>
      </c>
      <c r="E1502" s="15" t="s">
        <v>1793</v>
      </c>
      <c r="F1502" s="15"/>
      <c r="G1502" s="13">
        <v>16</v>
      </c>
      <c r="H1502" s="2" t="s">
        <v>5512</v>
      </c>
      <c r="I1502" s="2" t="str">
        <f t="shared" si="24"/>
        <v>Grotta Morgicchio</v>
      </c>
    </row>
    <row r="1503" spans="1:9" ht="14.25" x14ac:dyDescent="0.2">
      <c r="A1503" s="13">
        <v>1502</v>
      </c>
      <c r="B1503" s="18" t="s">
        <v>3195</v>
      </c>
      <c r="C1503" s="15" t="s">
        <v>1124</v>
      </c>
      <c r="D1503" s="15" t="s">
        <v>5513</v>
      </c>
      <c r="E1503" s="15" t="s">
        <v>2869</v>
      </c>
      <c r="F1503" s="15"/>
      <c r="G1503" s="13">
        <v>13</v>
      </c>
      <c r="H1503" s="2" t="s">
        <v>5513</v>
      </c>
      <c r="I1503" s="2" t="str">
        <f t="shared" si="24"/>
        <v>Grotta San Marco degli Anelli</v>
      </c>
    </row>
    <row r="1504" spans="1:9" ht="14.25" x14ac:dyDescent="0.2">
      <c r="A1504" s="13">
        <v>1503</v>
      </c>
      <c r="B1504" s="18" t="s">
        <v>3196</v>
      </c>
      <c r="C1504" s="15" t="s">
        <v>1746</v>
      </c>
      <c r="D1504" s="15" t="s">
        <v>5514</v>
      </c>
      <c r="E1504" s="15" t="s">
        <v>843</v>
      </c>
      <c r="F1504" s="15"/>
      <c r="G1504" s="13">
        <v>3</v>
      </c>
      <c r="H1504" s="2" t="s">
        <v>5514</v>
      </c>
      <c r="I1504" s="2" t="str">
        <f t="shared" si="24"/>
        <v>Grave del Tabacco</v>
      </c>
    </row>
    <row r="1505" spans="1:9" ht="14.25" x14ac:dyDescent="0.2">
      <c r="A1505" s="13">
        <v>1504</v>
      </c>
      <c r="B1505" s="18" t="s">
        <v>3197</v>
      </c>
      <c r="C1505" s="15" t="s">
        <v>1234</v>
      </c>
      <c r="D1505" s="15" t="s">
        <v>5515</v>
      </c>
      <c r="E1505" s="15" t="s">
        <v>581</v>
      </c>
      <c r="F1505" s="15"/>
      <c r="G1505" s="13">
        <v>3</v>
      </c>
      <c r="H1505" s="2" t="s">
        <v>5515</v>
      </c>
      <c r="I1505" s="2" t="str">
        <f t="shared" si="24"/>
        <v xml:space="preserve">Grotta del Topo </v>
      </c>
    </row>
    <row r="1506" spans="1:9" ht="14.25" x14ac:dyDescent="0.2">
      <c r="A1506" s="13">
        <v>1505</v>
      </c>
      <c r="B1506" s="18" t="s">
        <v>3198</v>
      </c>
      <c r="C1506" s="15"/>
      <c r="D1506" s="15" t="s">
        <v>3198</v>
      </c>
      <c r="E1506" s="15" t="s">
        <v>581</v>
      </c>
      <c r="F1506" s="15"/>
      <c r="G1506" s="13">
        <v>3</v>
      </c>
      <c r="H1506" s="2" t="s">
        <v>5516</v>
      </c>
      <c r="I1506" s="2" t="str">
        <f>MID(H1506,2,1000)</f>
        <v>Il Gravone</v>
      </c>
    </row>
    <row r="1507" spans="1:9" ht="14.25" x14ac:dyDescent="0.2">
      <c r="A1507" s="13">
        <v>1506</v>
      </c>
      <c r="B1507" s="18" t="s">
        <v>3199</v>
      </c>
      <c r="C1507" s="15" t="s">
        <v>1124</v>
      </c>
      <c r="D1507" s="15" t="s">
        <v>5517</v>
      </c>
      <c r="E1507" s="15" t="s">
        <v>408</v>
      </c>
      <c r="F1507" s="15"/>
      <c r="G1507" s="13">
        <v>10</v>
      </c>
      <c r="H1507" s="2" t="s">
        <v>5517</v>
      </c>
      <c r="I1507" s="2" t="str">
        <f t="shared" si="24"/>
        <v>Grotta Iannuzzo 2</v>
      </c>
    </row>
    <row r="1508" spans="1:9" ht="14.25" x14ac:dyDescent="0.2">
      <c r="A1508" s="13">
        <v>1507</v>
      </c>
      <c r="B1508" s="18" t="s">
        <v>3200</v>
      </c>
      <c r="C1508" s="15" t="s">
        <v>1195</v>
      </c>
      <c r="D1508" s="15" t="s">
        <v>5518</v>
      </c>
      <c r="E1508" s="15" t="s">
        <v>408</v>
      </c>
      <c r="F1508" s="15"/>
      <c r="G1508" s="13">
        <v>10</v>
      </c>
      <c r="H1508" s="2" t="s">
        <v>5518</v>
      </c>
      <c r="I1508" s="2" t="str">
        <f t="shared" si="24"/>
        <v xml:space="preserve">Grotta  Iannuzzo 3 </v>
      </c>
    </row>
    <row r="1509" spans="1:9" ht="14.25" x14ac:dyDescent="0.2">
      <c r="A1509" s="13">
        <v>1508</v>
      </c>
      <c r="B1509" s="18" t="s">
        <v>3201</v>
      </c>
      <c r="C1509" s="15" t="s">
        <v>1124</v>
      </c>
      <c r="D1509" s="15" t="s">
        <v>5519</v>
      </c>
      <c r="E1509" s="15" t="s">
        <v>408</v>
      </c>
      <c r="F1509" s="15"/>
      <c r="G1509" s="13">
        <v>10</v>
      </c>
      <c r="H1509" s="2" t="s">
        <v>5519</v>
      </c>
      <c r="I1509" s="2" t="str">
        <f t="shared" si="24"/>
        <v>Grotta Iannuzzo 4</v>
      </c>
    </row>
    <row r="1510" spans="1:9" ht="14.25" x14ac:dyDescent="0.2">
      <c r="A1510" s="13">
        <v>1509</v>
      </c>
      <c r="B1510" s="18" t="s">
        <v>3202</v>
      </c>
      <c r="C1510" s="15" t="s">
        <v>3203</v>
      </c>
      <c r="D1510" s="15" t="s">
        <v>5520</v>
      </c>
      <c r="E1510" s="15" t="s">
        <v>1756</v>
      </c>
      <c r="F1510" s="15"/>
      <c r="G1510" s="13">
        <v>3</v>
      </c>
      <c r="H1510" s="2" t="s">
        <v>5520</v>
      </c>
      <c r="I1510" s="2" t="str">
        <f t="shared" si="24"/>
        <v>Grotticella del  Canale di Pirro (sin. Capovento Mass. Casino)</v>
      </c>
    </row>
    <row r="1511" spans="1:9" ht="14.25" x14ac:dyDescent="0.2">
      <c r="A1511" s="13">
        <v>1510</v>
      </c>
      <c r="B1511" s="18" t="s">
        <v>3204</v>
      </c>
      <c r="C1511" s="15" t="s">
        <v>1124</v>
      </c>
      <c r="D1511" s="15" t="s">
        <v>5521</v>
      </c>
      <c r="E1511" s="15" t="s">
        <v>408</v>
      </c>
      <c r="F1511" s="15"/>
      <c r="G1511" s="13">
        <v>10</v>
      </c>
      <c r="H1511" s="2" t="s">
        <v>5521</v>
      </c>
      <c r="I1511" s="2" t="str">
        <f t="shared" si="24"/>
        <v>Grotta Alveare</v>
      </c>
    </row>
    <row r="1512" spans="1:9" ht="14.25" x14ac:dyDescent="0.2">
      <c r="A1512" s="13">
        <v>1511</v>
      </c>
      <c r="B1512" s="18" t="s">
        <v>2714</v>
      </c>
      <c r="C1512" s="15" t="s">
        <v>1799</v>
      </c>
      <c r="D1512" s="15" t="s">
        <v>5522</v>
      </c>
      <c r="E1512" s="15" t="s">
        <v>679</v>
      </c>
      <c r="F1512" s="15"/>
      <c r="G1512" s="13">
        <v>4</v>
      </c>
      <c r="H1512" s="2" t="s">
        <v>5522</v>
      </c>
      <c r="I1512" s="2" t="str">
        <f t="shared" si="24"/>
        <v>Capovento Masseria Casino</v>
      </c>
    </row>
    <row r="1513" spans="1:9" ht="14.25" x14ac:dyDescent="0.2">
      <c r="A1513" s="13">
        <v>1512</v>
      </c>
      <c r="B1513" s="18" t="s">
        <v>3205</v>
      </c>
      <c r="C1513" s="15" t="s">
        <v>1124</v>
      </c>
      <c r="D1513" s="15" t="s">
        <v>5523</v>
      </c>
      <c r="E1513" s="15" t="s">
        <v>1188</v>
      </c>
      <c r="F1513" s="15"/>
      <c r="G1513" s="13">
        <v>6</v>
      </c>
      <c r="H1513" s="2" t="s">
        <v>5523</v>
      </c>
      <c r="I1513" s="2" t="str">
        <f t="shared" si="24"/>
        <v>Grotta Gorgone (Abisso della Gorgone)</v>
      </c>
    </row>
    <row r="1514" spans="1:9" ht="14.25" x14ac:dyDescent="0.2">
      <c r="A1514" s="13">
        <v>1513</v>
      </c>
      <c r="B1514" s="18" t="s">
        <v>3206</v>
      </c>
      <c r="C1514" s="15" t="s">
        <v>3207</v>
      </c>
      <c r="D1514" s="15" t="s">
        <v>5524</v>
      </c>
      <c r="E1514" s="15" t="s">
        <v>623</v>
      </c>
      <c r="F1514" s="15" t="s">
        <v>2777</v>
      </c>
      <c r="G1514" s="13">
        <v>4</v>
      </c>
      <c r="H1514" s="2" t="s">
        <v>5524</v>
      </c>
      <c r="I1514" s="2" t="str">
        <f t="shared" si="24"/>
        <v>Caverna sulla discesa di Franzullo (Caverna Franzullo)</v>
      </c>
    </row>
    <row r="1515" spans="1:9" ht="14.25" x14ac:dyDescent="0.2">
      <c r="A1515" s="13">
        <v>1514</v>
      </c>
      <c r="B1515" s="18" t="s">
        <v>3208</v>
      </c>
      <c r="C1515" s="15" t="s">
        <v>2558</v>
      </c>
      <c r="D1515" s="15" t="s">
        <v>5525</v>
      </c>
      <c r="E1515" s="15" t="s">
        <v>623</v>
      </c>
      <c r="F1515" s="15"/>
      <c r="G1515" s="13">
        <v>4</v>
      </c>
      <c r="H1515" s="2" t="s">
        <v>5525</v>
      </c>
      <c r="I1515" s="2" t="str">
        <f t="shared" si="24"/>
        <v>Riparo Bucci</v>
      </c>
    </row>
    <row r="1516" spans="1:9" ht="14.25" x14ac:dyDescent="0.2">
      <c r="A1516" s="13">
        <v>1515</v>
      </c>
      <c r="B1516" s="18" t="s">
        <v>1735</v>
      </c>
      <c r="C1516" s="15" t="s">
        <v>1382</v>
      </c>
      <c r="D1516" s="15" t="s">
        <v>5526</v>
      </c>
      <c r="E1516" s="15" t="s">
        <v>829</v>
      </c>
      <c r="F1516" s="15"/>
      <c r="G1516" s="13">
        <v>16</v>
      </c>
      <c r="H1516" s="2" t="s">
        <v>5526</v>
      </c>
      <c r="I1516" s="2" t="str">
        <f t="shared" si="24"/>
        <v>Grotticella Agnano</v>
      </c>
    </row>
    <row r="1517" spans="1:9" ht="14.25" x14ac:dyDescent="0.2">
      <c r="A1517" s="13">
        <v>1516</v>
      </c>
      <c r="B1517" s="18" t="s">
        <v>3209</v>
      </c>
      <c r="C1517" s="15" t="s">
        <v>1124</v>
      </c>
      <c r="D1517" s="15" t="s">
        <v>5527</v>
      </c>
      <c r="E1517" s="15" t="s">
        <v>408</v>
      </c>
      <c r="F1517" s="15"/>
      <c r="G1517" s="13">
        <v>10</v>
      </c>
      <c r="H1517" s="2" t="s">
        <v>5527</v>
      </c>
      <c r="I1517" s="2" t="str">
        <f t="shared" si="24"/>
        <v>Grotta Miranda</v>
      </c>
    </row>
    <row r="1518" spans="1:9" ht="14.25" x14ac:dyDescent="0.2">
      <c r="A1518" s="13">
        <v>1517</v>
      </c>
      <c r="B1518" s="18" t="s">
        <v>3210</v>
      </c>
      <c r="C1518" s="15" t="s">
        <v>1117</v>
      </c>
      <c r="D1518" s="15" t="s">
        <v>5528</v>
      </c>
      <c r="E1518" s="15" t="s">
        <v>623</v>
      </c>
      <c r="F1518" s="15"/>
      <c r="G1518" s="13">
        <v>4</v>
      </c>
      <c r="H1518" s="2" t="s">
        <v>5528</v>
      </c>
      <c r="I1518" s="2" t="str">
        <f t="shared" si="24"/>
        <v>Grotta di Santo</v>
      </c>
    </row>
    <row r="1519" spans="1:9" ht="14.25" x14ac:dyDescent="0.2">
      <c r="A1519" s="13">
        <v>1518</v>
      </c>
      <c r="B1519" s="18" t="s">
        <v>3211</v>
      </c>
      <c r="C1519" s="15" t="s">
        <v>3212</v>
      </c>
      <c r="D1519" s="15" t="s">
        <v>5529</v>
      </c>
      <c r="E1519" s="15" t="s">
        <v>623</v>
      </c>
      <c r="F1519" s="15"/>
      <c r="G1519" s="13">
        <v>4</v>
      </c>
      <c r="H1519" s="2" t="s">
        <v>5529</v>
      </c>
      <c r="I1519" s="2" t="str">
        <f t="shared" si="24"/>
        <v>Capovento della Seconda A</v>
      </c>
    </row>
    <row r="1520" spans="1:9" ht="14.25" x14ac:dyDescent="0.2">
      <c r="A1520" s="13">
        <v>1519</v>
      </c>
      <c r="B1520" s="18" t="s">
        <v>3213</v>
      </c>
      <c r="C1520" s="15" t="s">
        <v>1234</v>
      </c>
      <c r="D1520" s="15" t="s">
        <v>5530</v>
      </c>
      <c r="E1520" s="15" t="s">
        <v>416</v>
      </c>
      <c r="F1520" s="15"/>
      <c r="G1520" s="13">
        <v>10</v>
      </c>
      <c r="H1520" s="2" t="s">
        <v>5530</v>
      </c>
      <c r="I1520" s="2" t="str">
        <f t="shared" si="24"/>
        <v>Grotta del Cappotta</v>
      </c>
    </row>
    <row r="1521" spans="1:9" ht="14.25" x14ac:dyDescent="0.2">
      <c r="A1521" s="13">
        <v>1520</v>
      </c>
      <c r="B1521" s="18" t="s">
        <v>3214</v>
      </c>
      <c r="C1521" s="15" t="s">
        <v>3215</v>
      </c>
      <c r="D1521" s="15" t="s">
        <v>5531</v>
      </c>
      <c r="E1521" s="15" t="s">
        <v>416</v>
      </c>
      <c r="F1521" s="15"/>
      <c r="G1521" s="13">
        <v>10</v>
      </c>
      <c r="H1521" s="2" t="s">
        <v>5531</v>
      </c>
      <c r="I1521" s="2" t="str">
        <f t="shared" si="24"/>
        <v xml:space="preserve">Grotta incisa del Cacadiavoli </v>
      </c>
    </row>
    <row r="1522" spans="1:9" ht="14.25" x14ac:dyDescent="0.2">
      <c r="A1522" s="13">
        <v>1521</v>
      </c>
      <c r="B1522" s="18" t="s">
        <v>3216</v>
      </c>
      <c r="C1522" s="15" t="s">
        <v>1124</v>
      </c>
      <c r="D1522" s="15" t="s">
        <v>555</v>
      </c>
      <c r="E1522" s="15" t="s">
        <v>416</v>
      </c>
      <c r="F1522" s="15"/>
      <c r="G1522" s="13">
        <v>13</v>
      </c>
      <c r="H1522" s="2" t="s">
        <v>555</v>
      </c>
      <c r="I1522" s="2" t="str">
        <f t="shared" si="24"/>
        <v>Grotta Caprarica 1</v>
      </c>
    </row>
    <row r="1523" spans="1:9" ht="14.25" x14ac:dyDescent="0.2">
      <c r="A1523" s="13">
        <v>1522</v>
      </c>
      <c r="B1523" s="18" t="s">
        <v>3217</v>
      </c>
      <c r="C1523" s="15" t="s">
        <v>1124</v>
      </c>
      <c r="D1523" s="15" t="s">
        <v>556</v>
      </c>
      <c r="E1523" s="15" t="s">
        <v>416</v>
      </c>
      <c r="F1523" s="15"/>
      <c r="G1523" s="13">
        <v>13</v>
      </c>
      <c r="H1523" s="2" t="s">
        <v>556</v>
      </c>
      <c r="I1523" s="2" t="str">
        <f t="shared" si="24"/>
        <v>Grotta Caprarica 2</v>
      </c>
    </row>
    <row r="1524" spans="1:9" ht="14.25" x14ac:dyDescent="0.2">
      <c r="A1524" s="13">
        <v>1523</v>
      </c>
      <c r="B1524" s="18" t="s">
        <v>3218</v>
      </c>
      <c r="C1524" s="15" t="s">
        <v>2164</v>
      </c>
      <c r="D1524" s="15" t="s">
        <v>5532</v>
      </c>
      <c r="E1524" s="15" t="s">
        <v>829</v>
      </c>
      <c r="F1524" s="15"/>
      <c r="G1524" s="13">
        <v>16</v>
      </c>
      <c r="H1524" s="2" t="s">
        <v>5532</v>
      </c>
      <c r="I1524" s="2" t="str">
        <f t="shared" si="24"/>
        <v>Inghiottitoio di Lardagnano</v>
      </c>
    </row>
    <row r="1525" spans="1:9" ht="14.25" x14ac:dyDescent="0.2">
      <c r="A1525" s="13">
        <v>1524</v>
      </c>
      <c r="B1525" s="18" t="s">
        <v>3219</v>
      </c>
      <c r="C1525" s="15" t="s">
        <v>1117</v>
      </c>
      <c r="D1525" s="15" t="s">
        <v>5533</v>
      </c>
      <c r="E1525" s="15" t="s">
        <v>829</v>
      </c>
      <c r="F1525" s="15"/>
      <c r="G1525" s="13">
        <v>16</v>
      </c>
      <c r="H1525" s="2" t="s">
        <v>5533</v>
      </c>
      <c r="I1525" s="2" t="str">
        <f t="shared" si="24"/>
        <v>Grotta di Pezza Palombaro</v>
      </c>
    </row>
    <row r="1526" spans="1:9" ht="14.25" x14ac:dyDescent="0.2">
      <c r="A1526" s="13">
        <v>1525</v>
      </c>
      <c r="B1526" s="18" t="s">
        <v>3220</v>
      </c>
      <c r="C1526" s="15" t="s">
        <v>1117</v>
      </c>
      <c r="D1526" s="15" t="s">
        <v>5534</v>
      </c>
      <c r="E1526" s="15" t="s">
        <v>829</v>
      </c>
      <c r="F1526" s="15"/>
      <c r="G1526" s="13">
        <v>16</v>
      </c>
      <c r="H1526" s="2" t="s">
        <v>5534</v>
      </c>
      <c r="I1526" s="2" t="str">
        <f t="shared" si="24"/>
        <v>Grotta di Lama Palombaro 1</v>
      </c>
    </row>
    <row r="1527" spans="1:9" ht="14.25" x14ac:dyDescent="0.2">
      <c r="A1527" s="13">
        <v>1526</v>
      </c>
      <c r="B1527" s="18" t="s">
        <v>3221</v>
      </c>
      <c r="C1527" s="15" t="s">
        <v>1117</v>
      </c>
      <c r="D1527" s="15" t="s">
        <v>5535</v>
      </c>
      <c r="E1527" s="15" t="s">
        <v>829</v>
      </c>
      <c r="F1527" s="15"/>
      <c r="G1527" s="13">
        <v>16</v>
      </c>
      <c r="H1527" s="2" t="s">
        <v>5535</v>
      </c>
      <c r="I1527" s="2" t="str">
        <f t="shared" si="24"/>
        <v>Grotta di Lama Palombaro 2</v>
      </c>
    </row>
    <row r="1528" spans="1:9" ht="14.25" x14ac:dyDescent="0.2">
      <c r="A1528" s="13">
        <v>1527</v>
      </c>
      <c r="B1528" s="18" t="s">
        <v>3222</v>
      </c>
      <c r="C1528" s="15" t="s">
        <v>1124</v>
      </c>
      <c r="D1528" s="15" t="s">
        <v>5536</v>
      </c>
      <c r="E1528" s="15" t="s">
        <v>831</v>
      </c>
      <c r="F1528" s="15"/>
      <c r="G1528" s="13">
        <v>19</v>
      </c>
      <c r="H1528" s="2" t="s">
        <v>5536</v>
      </c>
      <c r="I1528" s="2" t="str">
        <f t="shared" si="24"/>
        <v>Grotta Ciarlete</v>
      </c>
    </row>
    <row r="1529" spans="1:9" ht="14.25" x14ac:dyDescent="0.2">
      <c r="A1529" s="13">
        <v>1528</v>
      </c>
      <c r="B1529" s="18" t="s">
        <v>3223</v>
      </c>
      <c r="C1529" s="15" t="s">
        <v>1234</v>
      </c>
      <c r="D1529" s="15" t="s">
        <v>5537</v>
      </c>
      <c r="E1529" s="15" t="s">
        <v>831</v>
      </c>
      <c r="F1529" s="15"/>
      <c r="G1529" s="13">
        <v>19</v>
      </c>
      <c r="H1529" s="2" t="s">
        <v>5537</v>
      </c>
      <c r="I1529" s="2" t="str">
        <f t="shared" si="24"/>
        <v>Grotta del Frantoio Scolepie</v>
      </c>
    </row>
    <row r="1530" spans="1:9" ht="14.25" x14ac:dyDescent="0.2">
      <c r="A1530" s="13">
        <v>1529</v>
      </c>
      <c r="B1530" s="18" t="s">
        <v>3224</v>
      </c>
      <c r="C1530" s="15" t="s">
        <v>1195</v>
      </c>
      <c r="D1530" s="15" t="s">
        <v>5538</v>
      </c>
      <c r="E1530" s="15" t="s">
        <v>831</v>
      </c>
      <c r="F1530" s="15"/>
      <c r="G1530" s="13">
        <v>9</v>
      </c>
      <c r="H1530" s="2" t="s">
        <v>5538</v>
      </c>
      <c r="I1530" s="2" t="str">
        <f t="shared" si="24"/>
        <v>Grotta  Angeluzzi 1</v>
      </c>
    </row>
    <row r="1531" spans="1:9" ht="14.25" x14ac:dyDescent="0.2">
      <c r="A1531" s="13">
        <v>1530</v>
      </c>
      <c r="B1531" s="18" t="s">
        <v>3225</v>
      </c>
      <c r="C1531" s="15" t="s">
        <v>1124</v>
      </c>
      <c r="D1531" s="15" t="s">
        <v>5539</v>
      </c>
      <c r="E1531" s="15" t="s">
        <v>3226</v>
      </c>
      <c r="F1531" s="15"/>
      <c r="G1531" s="13">
        <v>9</v>
      </c>
      <c r="H1531" s="2" t="s">
        <v>5539</v>
      </c>
      <c r="I1531" s="2" t="str">
        <f t="shared" si="24"/>
        <v>Grotta Angeluzzi 2</v>
      </c>
    </row>
    <row r="1532" spans="1:9" ht="14.25" x14ac:dyDescent="0.2">
      <c r="A1532" s="13">
        <v>1531</v>
      </c>
      <c r="B1532" s="18" t="s">
        <v>3227</v>
      </c>
      <c r="C1532" s="15" t="s">
        <v>1124</v>
      </c>
      <c r="D1532" s="15" t="s">
        <v>5540</v>
      </c>
      <c r="E1532" s="15" t="s">
        <v>294</v>
      </c>
      <c r="F1532" s="15"/>
      <c r="G1532" s="13">
        <v>1</v>
      </c>
      <c r="H1532" s="2" t="s">
        <v>5540</v>
      </c>
      <c r="I1532" s="2" t="str">
        <f t="shared" si="24"/>
        <v>Grotta Cellaforza</v>
      </c>
    </row>
    <row r="1533" spans="1:9" ht="14.25" x14ac:dyDescent="0.2">
      <c r="A1533" s="13">
        <v>1532</v>
      </c>
      <c r="B1533" s="18" t="s">
        <v>3228</v>
      </c>
      <c r="C1533" s="15" t="s">
        <v>1124</v>
      </c>
      <c r="D1533" s="15" t="s">
        <v>5541</v>
      </c>
      <c r="E1533" s="15" t="s">
        <v>294</v>
      </c>
      <c r="F1533" s="15"/>
      <c r="G1533" s="13">
        <v>1</v>
      </c>
      <c r="H1533" s="2" t="s">
        <v>5541</v>
      </c>
      <c r="I1533" s="2" t="str">
        <f t="shared" si="24"/>
        <v>Grotta Due Occhi di Masseria Fuliggine</v>
      </c>
    </row>
    <row r="1534" spans="1:9" ht="14.25" x14ac:dyDescent="0.2">
      <c r="A1534" s="13">
        <v>1533</v>
      </c>
      <c r="B1534" s="18" t="s">
        <v>3229</v>
      </c>
      <c r="C1534" s="15" t="s">
        <v>2558</v>
      </c>
      <c r="D1534" s="15" t="s">
        <v>5542</v>
      </c>
      <c r="E1534" s="15" t="s">
        <v>1165</v>
      </c>
      <c r="F1534" s="15"/>
      <c r="G1534" s="13">
        <v>6</v>
      </c>
      <c r="H1534" s="2" t="s">
        <v>5542</v>
      </c>
      <c r="I1534" s="2" t="str">
        <f t="shared" si="24"/>
        <v>Riparo Masseria Battista</v>
      </c>
    </row>
    <row r="1535" spans="1:9" ht="14.25" x14ac:dyDescent="0.2">
      <c r="A1535" s="13">
        <v>1534</v>
      </c>
      <c r="B1535" s="18" t="s">
        <v>3229</v>
      </c>
      <c r="C1535" s="15" t="s">
        <v>3172</v>
      </c>
      <c r="D1535" s="15" t="s">
        <v>5543</v>
      </c>
      <c r="E1535" s="15" t="s">
        <v>1165</v>
      </c>
      <c r="F1535" s="15"/>
      <c r="G1535" s="13">
        <v>6</v>
      </c>
      <c r="H1535" s="2" t="s">
        <v>5543</v>
      </c>
      <c r="I1535" s="2" t="str">
        <f t="shared" si="24"/>
        <v>Grottella Masseria Battista</v>
      </c>
    </row>
    <row r="1536" spans="1:9" ht="14.25" x14ac:dyDescent="0.2">
      <c r="A1536" s="13">
        <v>1535</v>
      </c>
      <c r="B1536" s="18" t="s">
        <v>3110</v>
      </c>
      <c r="C1536" s="15" t="s">
        <v>1129</v>
      </c>
      <c r="D1536" s="15" t="s">
        <v>5431</v>
      </c>
      <c r="E1536" s="15" t="s">
        <v>1332</v>
      </c>
      <c r="F1536" s="15"/>
      <c r="G1536" s="13">
        <v>16</v>
      </c>
      <c r="H1536" s="2" t="s">
        <v>5431</v>
      </c>
      <c r="I1536" s="2" t="str">
        <f t="shared" si="24"/>
        <v>Grotta della Cisterna</v>
      </c>
    </row>
    <row r="1537" spans="1:9" ht="14.25" x14ac:dyDescent="0.2">
      <c r="A1537" s="13">
        <v>1536</v>
      </c>
      <c r="B1537" s="18" t="s">
        <v>3060</v>
      </c>
      <c r="C1537" s="15" t="s">
        <v>1234</v>
      </c>
      <c r="D1537" s="15" t="s">
        <v>5544</v>
      </c>
      <c r="E1537" s="15" t="s">
        <v>1332</v>
      </c>
      <c r="F1537" s="15"/>
      <c r="G1537" s="13">
        <v>16</v>
      </c>
      <c r="H1537" s="2" t="s">
        <v>5544</v>
      </c>
      <c r="I1537" s="2" t="str">
        <f t="shared" si="24"/>
        <v>Grotta del Cacciatore</v>
      </c>
    </row>
    <row r="1538" spans="1:9" ht="14.25" x14ac:dyDescent="0.2">
      <c r="A1538" s="13">
        <v>1537</v>
      </c>
      <c r="B1538" s="18" t="s">
        <v>2110</v>
      </c>
      <c r="C1538" s="15" t="s">
        <v>1129</v>
      </c>
      <c r="D1538" s="15" t="s">
        <v>4624</v>
      </c>
      <c r="E1538" s="15" t="s">
        <v>242</v>
      </c>
      <c r="F1538" s="15"/>
      <c r="G1538" s="13">
        <v>16</v>
      </c>
      <c r="H1538" s="2" t="s">
        <v>4624</v>
      </c>
      <c r="I1538" s="2" t="str">
        <f t="shared" si="24"/>
        <v>Grotta della Volpe</v>
      </c>
    </row>
    <row r="1539" spans="1:9" ht="14.25" x14ac:dyDescent="0.2">
      <c r="A1539" s="13">
        <v>1538</v>
      </c>
      <c r="B1539" s="18" t="s">
        <v>3230</v>
      </c>
      <c r="C1539" s="15" t="s">
        <v>1124</v>
      </c>
      <c r="D1539" s="15" t="s">
        <v>5545</v>
      </c>
      <c r="E1539" s="15" t="s">
        <v>1056</v>
      </c>
      <c r="F1539" s="15"/>
      <c r="G1539" s="13">
        <v>16</v>
      </c>
      <c r="H1539" s="2" t="s">
        <v>5545</v>
      </c>
      <c r="I1539" s="2" t="str">
        <f t="shared" si="24"/>
        <v>Grotta Mariano</v>
      </c>
    </row>
    <row r="1540" spans="1:9" ht="14.25" x14ac:dyDescent="0.2">
      <c r="A1540" s="13">
        <v>1539</v>
      </c>
      <c r="B1540" s="18" t="s">
        <v>3231</v>
      </c>
      <c r="C1540" s="15" t="s">
        <v>1195</v>
      </c>
      <c r="D1540" s="15" t="s">
        <v>5546</v>
      </c>
      <c r="E1540" s="15" t="s">
        <v>1332</v>
      </c>
      <c r="F1540" s="15"/>
      <c r="G1540" s="13">
        <v>16</v>
      </c>
      <c r="H1540" s="2" t="s">
        <v>5546</v>
      </c>
      <c r="I1540" s="2" t="str">
        <f t="shared" si="24"/>
        <v>Grotta  Remo Mazzotta</v>
      </c>
    </row>
    <row r="1541" spans="1:9" ht="14.25" x14ac:dyDescent="0.2">
      <c r="A1541" s="13">
        <v>1540</v>
      </c>
      <c r="B1541" s="18" t="s">
        <v>3232</v>
      </c>
      <c r="C1541" s="15" t="s">
        <v>3233</v>
      </c>
      <c r="D1541" s="15" t="s">
        <v>5547</v>
      </c>
      <c r="E1541" s="15" t="s">
        <v>1793</v>
      </c>
      <c r="F1541" s="15"/>
      <c r="G1541" s="13">
        <v>16</v>
      </c>
      <c r="H1541" s="2" t="s">
        <v>5547</v>
      </c>
      <c r="I1541" s="2" t="str">
        <f t="shared" si="24"/>
        <v>Grotta in Via Estramurale Santa Sabina</v>
      </c>
    </row>
    <row r="1542" spans="1:9" ht="14.25" x14ac:dyDescent="0.2">
      <c r="A1542" s="13">
        <v>1541</v>
      </c>
      <c r="B1542" s="18" t="s">
        <v>3234</v>
      </c>
      <c r="C1542" s="15" t="s">
        <v>1129</v>
      </c>
      <c r="D1542" s="15" t="s">
        <v>5548</v>
      </c>
      <c r="E1542" s="15" t="s">
        <v>3235</v>
      </c>
      <c r="F1542" s="15"/>
      <c r="G1542" s="13">
        <v>5</v>
      </c>
      <c r="H1542" s="2" t="s">
        <v>5548</v>
      </c>
      <c r="I1542" s="2" t="str">
        <f t="shared" si="24"/>
        <v>Grotta della Guardiola B (grotta Piccola della Guardiola)</v>
      </c>
    </row>
    <row r="1543" spans="1:9" ht="14.25" x14ac:dyDescent="0.2">
      <c r="A1543" s="13">
        <v>1542</v>
      </c>
      <c r="B1543" s="18" t="s">
        <v>3236</v>
      </c>
      <c r="C1543" s="15" t="s">
        <v>2713</v>
      </c>
      <c r="D1543" s="15" t="s">
        <v>5549</v>
      </c>
      <c r="E1543" s="15" t="s">
        <v>1188</v>
      </c>
      <c r="F1543" s="15"/>
      <c r="G1543" s="13">
        <v>6</v>
      </c>
      <c r="H1543" s="2" t="s">
        <v>5549</v>
      </c>
      <c r="I1543" s="2" t="str">
        <f t="shared" si="24"/>
        <v>Pozzo San Gregorio</v>
      </c>
    </row>
    <row r="1544" spans="1:9" ht="14.25" x14ac:dyDescent="0.2">
      <c r="A1544" s="13">
        <v>1543</v>
      </c>
      <c r="B1544" s="18" t="s">
        <v>2110</v>
      </c>
      <c r="C1544" s="15" t="s">
        <v>1129</v>
      </c>
      <c r="D1544" s="15" t="s">
        <v>4624</v>
      </c>
      <c r="E1544" s="15" t="s">
        <v>1188</v>
      </c>
      <c r="F1544" s="15"/>
      <c r="G1544" s="13">
        <v>6</v>
      </c>
      <c r="H1544" s="2" t="s">
        <v>4624</v>
      </c>
      <c r="I1544" s="2" t="str">
        <f t="shared" si="24"/>
        <v>Grotta della Volpe</v>
      </c>
    </row>
    <row r="1545" spans="1:9" ht="14.25" x14ac:dyDescent="0.2">
      <c r="A1545" s="13">
        <v>1544</v>
      </c>
      <c r="B1545" s="18" t="s">
        <v>3237</v>
      </c>
      <c r="C1545" s="15" t="s">
        <v>1141</v>
      </c>
      <c r="D1545" s="15" t="s">
        <v>5550</v>
      </c>
      <c r="E1545" s="15" t="s">
        <v>1188</v>
      </c>
      <c r="F1545" s="15"/>
      <c r="G1545" s="13">
        <v>6</v>
      </c>
      <c r="H1545" s="2" t="s">
        <v>5550</v>
      </c>
      <c r="I1545" s="2" t="str">
        <f t="shared" si="24"/>
        <v>Grave Rinaldi</v>
      </c>
    </row>
    <row r="1546" spans="1:9" ht="14.25" x14ac:dyDescent="0.2">
      <c r="A1546" s="13">
        <v>1545</v>
      </c>
      <c r="B1546" s="18" t="s">
        <v>3238</v>
      </c>
      <c r="C1546" s="15" t="s">
        <v>1231</v>
      </c>
      <c r="D1546" s="15" t="s">
        <v>5551</v>
      </c>
      <c r="E1546" s="15" t="s">
        <v>242</v>
      </c>
      <c r="F1546" s="15"/>
      <c r="G1546" s="13">
        <v>16</v>
      </c>
      <c r="H1546" s="2" t="s">
        <v>5551</v>
      </c>
      <c r="I1546" s="2" t="str">
        <f t="shared" si="24"/>
        <v>Buco delle Donne è la Grotta della Legna PU 904 (?)</v>
      </c>
    </row>
    <row r="1547" spans="1:9" ht="14.25" x14ac:dyDescent="0.2">
      <c r="A1547" s="13">
        <v>1546</v>
      </c>
      <c r="B1547" s="18" t="s">
        <v>3239</v>
      </c>
      <c r="C1547" s="15" t="s">
        <v>1161</v>
      </c>
      <c r="D1547" s="15" t="s">
        <v>5552</v>
      </c>
      <c r="E1547" s="15" t="s">
        <v>681</v>
      </c>
      <c r="F1547" s="15"/>
      <c r="G1547" s="13">
        <v>4</v>
      </c>
      <c r="H1547" s="2" t="s">
        <v>5552</v>
      </c>
      <c r="I1547" s="2" t="str">
        <f t="shared" si="24"/>
        <v>Grave di Monte Guerra</v>
      </c>
    </row>
    <row r="1548" spans="1:9" ht="14.25" x14ac:dyDescent="0.2">
      <c r="A1548" s="13">
        <v>1547</v>
      </c>
      <c r="B1548" s="18" t="s">
        <v>3240</v>
      </c>
      <c r="C1548" s="15" t="s">
        <v>3241</v>
      </c>
      <c r="D1548" s="15" t="s">
        <v>5553</v>
      </c>
      <c r="E1548" s="15" t="s">
        <v>829</v>
      </c>
      <c r="F1548" s="15"/>
      <c r="G1548" s="13">
        <v>4</v>
      </c>
      <c r="H1548" s="2" t="s">
        <v>5553</v>
      </c>
      <c r="I1548" s="2" t="str">
        <f t="shared" si="24"/>
        <v>Condotte del Barbagianni</v>
      </c>
    </row>
    <row r="1549" spans="1:9" ht="14.25" x14ac:dyDescent="0.2">
      <c r="A1549" s="13">
        <v>1548</v>
      </c>
      <c r="B1549" s="18" t="s">
        <v>3242</v>
      </c>
      <c r="C1549" s="15" t="s">
        <v>2127</v>
      </c>
      <c r="D1549" s="15" t="s">
        <v>5554</v>
      </c>
      <c r="E1549" s="15" t="s">
        <v>577</v>
      </c>
      <c r="F1549" s="15"/>
      <c r="G1549" s="13">
        <v>13</v>
      </c>
      <c r="H1549" s="2" t="s">
        <v>5554</v>
      </c>
      <c r="I1549" s="2" t="str">
        <f t="shared" si="24"/>
        <v>Grotticella della Lama dell’Annunziata</v>
      </c>
    </row>
    <row r="1550" spans="1:9" ht="14.25" x14ac:dyDescent="0.2">
      <c r="A1550" s="13">
        <v>1549</v>
      </c>
      <c r="B1550" s="18" t="s">
        <v>3243</v>
      </c>
      <c r="C1550" s="15" t="s">
        <v>1124</v>
      </c>
      <c r="D1550" s="15" t="s">
        <v>5555</v>
      </c>
      <c r="E1550" s="15" t="s">
        <v>831</v>
      </c>
      <c r="F1550" s="15"/>
      <c r="G1550" s="13">
        <v>9</v>
      </c>
      <c r="H1550" s="2" t="s">
        <v>5555</v>
      </c>
      <c r="I1550" s="2" t="str">
        <f t="shared" si="24"/>
        <v>Grotta Montagnulo</v>
      </c>
    </row>
    <row r="1551" spans="1:9" ht="14.25" x14ac:dyDescent="0.2">
      <c r="A1551" s="13">
        <v>1550</v>
      </c>
      <c r="B1551" s="18" t="s">
        <v>3244</v>
      </c>
      <c r="C1551" s="15" t="s">
        <v>1141</v>
      </c>
      <c r="D1551" s="15" t="s">
        <v>5556</v>
      </c>
      <c r="E1551" s="15" t="s">
        <v>831</v>
      </c>
      <c r="F1551" s="15"/>
      <c r="G1551" s="13">
        <v>9</v>
      </c>
      <c r="H1551" s="2" t="s">
        <v>5556</v>
      </c>
      <c r="I1551" s="2" t="str">
        <f t="shared" si="24"/>
        <v>Grave Vuotolo Rosso</v>
      </c>
    </row>
    <row r="1552" spans="1:9" ht="14.25" x14ac:dyDescent="0.2">
      <c r="A1552" s="13">
        <v>1551</v>
      </c>
      <c r="B1552" s="18" t="s">
        <v>1786</v>
      </c>
      <c r="C1552" s="15" t="s">
        <v>2558</v>
      </c>
      <c r="D1552" s="15" t="s">
        <v>5557</v>
      </c>
      <c r="E1552" s="15" t="s">
        <v>829</v>
      </c>
      <c r="F1552" s="15"/>
      <c r="G1552" s="13">
        <v>16</v>
      </c>
      <c r="H1552" s="2" t="s">
        <v>5557</v>
      </c>
      <c r="I1552" s="2" t="str">
        <f t="shared" si="24"/>
        <v>Riparo San Biagio</v>
      </c>
    </row>
    <row r="1553" spans="1:9" ht="14.25" x14ac:dyDescent="0.2">
      <c r="A1553" s="13">
        <v>1552</v>
      </c>
      <c r="B1553" s="18" t="s">
        <v>3245</v>
      </c>
      <c r="C1553" s="15" t="s">
        <v>6301</v>
      </c>
      <c r="D1553" s="15" t="s">
        <v>6302</v>
      </c>
      <c r="E1553" s="15" t="s">
        <v>1736</v>
      </c>
      <c r="F1553" s="15"/>
      <c r="G1553" s="13">
        <v>10</v>
      </c>
      <c r="H1553" s="2" t="s">
        <v>6302</v>
      </c>
      <c r="I1553" s="2" t="str">
        <f t="shared" si="24"/>
        <v>Grotticella nella cava presso Masseria Lemarangi</v>
      </c>
    </row>
    <row r="1554" spans="1:9" ht="14.25" x14ac:dyDescent="0.2">
      <c r="A1554" s="13">
        <v>1553</v>
      </c>
      <c r="B1554" s="18" t="s">
        <v>3246</v>
      </c>
      <c r="C1554" s="15" t="s">
        <v>1129</v>
      </c>
      <c r="D1554" s="15" t="s">
        <v>5558</v>
      </c>
      <c r="E1554" s="15" t="s">
        <v>829</v>
      </c>
      <c r="F1554" s="15"/>
      <c r="G1554" s="13">
        <v>16</v>
      </c>
      <c r="H1554" s="2" t="s">
        <v>5558</v>
      </c>
      <c r="I1554" s="2" t="str">
        <f t="shared" si="24"/>
        <v>Grotta della Peschiera</v>
      </c>
    </row>
    <row r="1555" spans="1:9" ht="14.25" x14ac:dyDescent="0.2">
      <c r="A1555" s="13">
        <v>1554</v>
      </c>
      <c r="B1555" s="18" t="s">
        <v>3247</v>
      </c>
      <c r="C1555" s="15" t="s">
        <v>1124</v>
      </c>
      <c r="D1555" s="15" t="s">
        <v>5559</v>
      </c>
      <c r="E1555" s="15" t="s">
        <v>242</v>
      </c>
      <c r="F1555" s="15"/>
      <c r="G1555" s="13">
        <v>5</v>
      </c>
      <c r="H1555" s="2" t="s">
        <v>5559</v>
      </c>
      <c r="I1555" s="2" t="str">
        <f t="shared" si="24"/>
        <v>Grotta Cala Badisco 1</v>
      </c>
    </row>
    <row r="1556" spans="1:9" ht="14.25" x14ac:dyDescent="0.2">
      <c r="A1556" s="13">
        <v>1555</v>
      </c>
      <c r="B1556" s="18" t="s">
        <v>3248</v>
      </c>
      <c r="C1556" s="15" t="s">
        <v>1124</v>
      </c>
      <c r="D1556" s="15" t="s">
        <v>5560</v>
      </c>
      <c r="E1556" s="15" t="s">
        <v>242</v>
      </c>
      <c r="F1556" s="15"/>
      <c r="G1556" s="13">
        <v>5</v>
      </c>
      <c r="H1556" s="2" t="s">
        <v>5560</v>
      </c>
      <c r="I1556" s="2" t="str">
        <f t="shared" si="24"/>
        <v>Grotta Cala Badisco 2</v>
      </c>
    </row>
    <row r="1557" spans="1:9" ht="14.25" x14ac:dyDescent="0.2">
      <c r="A1557" s="13">
        <v>1556</v>
      </c>
      <c r="B1557" s="18" t="s">
        <v>3249</v>
      </c>
      <c r="C1557" s="15" t="s">
        <v>1124</v>
      </c>
      <c r="D1557" s="15" t="s">
        <v>5561</v>
      </c>
      <c r="E1557" s="15" t="s">
        <v>226</v>
      </c>
      <c r="F1557" s="15"/>
      <c r="G1557" s="13">
        <v>5</v>
      </c>
      <c r="H1557" s="2" t="s">
        <v>5561</v>
      </c>
      <c r="I1557" s="2" t="str">
        <f t="shared" si="24"/>
        <v>Grotta Tre Fornedde</v>
      </c>
    </row>
    <row r="1558" spans="1:9" ht="14.25" x14ac:dyDescent="0.2">
      <c r="A1558" s="13">
        <v>1557</v>
      </c>
      <c r="B1558" s="18" t="s">
        <v>3250</v>
      </c>
      <c r="C1558" s="15" t="s">
        <v>1156</v>
      </c>
      <c r="D1558" s="15" t="s">
        <v>5562</v>
      </c>
      <c r="E1558" s="15" t="s">
        <v>1483</v>
      </c>
      <c r="F1558" s="15"/>
      <c r="G1558" s="13">
        <v>5</v>
      </c>
      <c r="H1558" s="2" t="s">
        <v>5562</v>
      </c>
      <c r="I1558" s="2" t="str">
        <f t="shared" si="24"/>
        <v>Inghiottitoio Leptospira</v>
      </c>
    </row>
    <row r="1559" spans="1:9" ht="14.25" x14ac:dyDescent="0.2">
      <c r="A1559" s="13">
        <v>1558</v>
      </c>
      <c r="B1559" s="18" t="s">
        <v>3251</v>
      </c>
      <c r="C1559" s="15" t="s">
        <v>3252</v>
      </c>
      <c r="D1559" s="15" t="s">
        <v>5563</v>
      </c>
      <c r="E1559" s="15" t="s">
        <v>1485</v>
      </c>
      <c r="F1559" s="15"/>
      <c r="G1559" s="13">
        <v>5</v>
      </c>
      <c r="H1559" s="2" t="s">
        <v>5563</v>
      </c>
      <c r="I1559" s="2" t="str">
        <f t="shared" si="24"/>
        <v>Vora nuova di Spedicaturo</v>
      </c>
    </row>
    <row r="1560" spans="1:9" ht="14.25" x14ac:dyDescent="0.2">
      <c r="A1560" s="13">
        <v>1559</v>
      </c>
      <c r="B1560" s="18" t="s">
        <v>3251</v>
      </c>
      <c r="C1560" s="15" t="s">
        <v>3253</v>
      </c>
      <c r="D1560" s="15" t="s">
        <v>5564</v>
      </c>
      <c r="E1560" s="15" t="s">
        <v>1485</v>
      </c>
      <c r="F1560" s="15"/>
      <c r="G1560" s="13">
        <v>5</v>
      </c>
      <c r="H1560" s="2" t="s">
        <v>5564</v>
      </c>
      <c r="I1560" s="2" t="str">
        <f t="shared" si="24"/>
        <v>Vora piccola  Spedicaturo</v>
      </c>
    </row>
    <row r="1561" spans="1:9" ht="14.25" x14ac:dyDescent="0.2">
      <c r="A1561" s="13">
        <v>1560</v>
      </c>
      <c r="B1561" s="18" t="s">
        <v>3254</v>
      </c>
      <c r="C1561" s="15" t="s">
        <v>3255</v>
      </c>
      <c r="D1561" s="15" t="s">
        <v>5565</v>
      </c>
      <c r="E1561" s="15" t="s">
        <v>1481</v>
      </c>
      <c r="F1561" s="15"/>
      <c r="G1561" s="13">
        <v>5</v>
      </c>
      <c r="H1561" s="2" t="s">
        <v>5565</v>
      </c>
      <c r="I1561" s="2" t="str">
        <f t="shared" ref="I1561:I1624" si="25">H1561</f>
        <v>Capuvientu del Porcomorto</v>
      </c>
    </row>
    <row r="1562" spans="1:9" ht="14.25" x14ac:dyDescent="0.2">
      <c r="A1562" s="13">
        <v>1561</v>
      </c>
      <c r="B1562" s="18" t="s">
        <v>3256</v>
      </c>
      <c r="C1562" s="15" t="s">
        <v>1428</v>
      </c>
      <c r="D1562" s="15" t="s">
        <v>5566</v>
      </c>
      <c r="E1562" s="15" t="s">
        <v>1481</v>
      </c>
      <c r="F1562" s="15"/>
      <c r="G1562" s="13">
        <v>5</v>
      </c>
      <c r="H1562" s="2" t="s">
        <v>5566</v>
      </c>
      <c r="I1562" s="2" t="str">
        <f t="shared" si="25"/>
        <v>Vora Madre (vora del Pastore)</v>
      </c>
    </row>
    <row r="1563" spans="1:9" ht="14.25" x14ac:dyDescent="0.2">
      <c r="A1563" s="13">
        <v>1562</v>
      </c>
      <c r="B1563" s="18" t="s">
        <v>3257</v>
      </c>
      <c r="C1563" s="15" t="s">
        <v>1428</v>
      </c>
      <c r="D1563" s="15" t="s">
        <v>5567</v>
      </c>
      <c r="E1563" s="15" t="s">
        <v>292</v>
      </c>
      <c r="F1563" s="15"/>
      <c r="G1563" s="13">
        <v>5</v>
      </c>
      <c r="H1563" s="2" t="s">
        <v>5567</v>
      </c>
      <c r="I1563" s="2" t="str">
        <f t="shared" si="25"/>
        <v>Vora Salunara</v>
      </c>
    </row>
    <row r="1564" spans="1:9" ht="14.25" x14ac:dyDescent="0.2">
      <c r="A1564" s="13">
        <v>1563</v>
      </c>
      <c r="B1564" s="18" t="s">
        <v>3258</v>
      </c>
      <c r="C1564" s="15" t="s">
        <v>1124</v>
      </c>
      <c r="D1564" s="15" t="s">
        <v>5568</v>
      </c>
      <c r="E1564" s="15" t="s">
        <v>2656</v>
      </c>
      <c r="F1564" s="15"/>
      <c r="G1564" s="13">
        <v>5</v>
      </c>
      <c r="H1564" s="2" t="s">
        <v>5568</v>
      </c>
      <c r="I1564" s="2" t="str">
        <f t="shared" si="25"/>
        <v>Grotta Dongirillo</v>
      </c>
    </row>
    <row r="1565" spans="1:9" ht="14.25" x14ac:dyDescent="0.2">
      <c r="A1565" s="13">
        <v>1564</v>
      </c>
      <c r="B1565" s="18" t="s">
        <v>3259</v>
      </c>
      <c r="C1565" s="15" t="s">
        <v>1124</v>
      </c>
      <c r="D1565" s="15" t="s">
        <v>5569</v>
      </c>
      <c r="E1565" s="15" t="s">
        <v>831</v>
      </c>
      <c r="F1565" s="15"/>
      <c r="G1565" s="13">
        <v>9</v>
      </c>
      <c r="H1565" s="2" t="s">
        <v>5569</v>
      </c>
      <c r="I1565" s="2" t="str">
        <f t="shared" si="25"/>
        <v>Grotta Specchia Abate Amato</v>
      </c>
    </row>
    <row r="1566" spans="1:9" ht="14.25" x14ac:dyDescent="0.2">
      <c r="A1566" s="13">
        <v>1565</v>
      </c>
      <c r="B1566" s="18" t="s">
        <v>3260</v>
      </c>
      <c r="C1566" s="15" t="s">
        <v>3261</v>
      </c>
      <c r="D1566" s="15" t="s">
        <v>5570</v>
      </c>
      <c r="E1566" s="15" t="s">
        <v>831</v>
      </c>
      <c r="F1566" s="15"/>
      <c r="G1566" s="13">
        <v>9</v>
      </c>
      <c r="H1566" s="2" t="s">
        <v>5570</v>
      </c>
      <c r="I1566" s="2" t="str">
        <f t="shared" si="25"/>
        <v>Voraginetta Insarti</v>
      </c>
    </row>
    <row r="1567" spans="1:9" ht="14.25" x14ac:dyDescent="0.2">
      <c r="A1567" s="13">
        <v>1566</v>
      </c>
      <c r="B1567" s="18" t="s">
        <v>3262</v>
      </c>
      <c r="C1567" s="15" t="s">
        <v>1124</v>
      </c>
      <c r="D1567" s="15" t="s">
        <v>5571</v>
      </c>
      <c r="E1567" s="15" t="s">
        <v>1808</v>
      </c>
      <c r="F1567" s="15"/>
      <c r="G1567" s="13">
        <v>10</v>
      </c>
      <c r="H1567" s="2" t="s">
        <v>5571</v>
      </c>
      <c r="I1567" s="2" t="str">
        <f t="shared" si="25"/>
        <v>Grotta Sant’Ulivino</v>
      </c>
    </row>
    <row r="1568" spans="1:9" ht="14.25" x14ac:dyDescent="0.2">
      <c r="A1568" s="13">
        <v>1567</v>
      </c>
      <c r="B1568" s="18" t="s">
        <v>3263</v>
      </c>
      <c r="C1568" s="15" t="s">
        <v>1237</v>
      </c>
      <c r="D1568" s="15" t="s">
        <v>5572</v>
      </c>
      <c r="E1568" s="15" t="s">
        <v>1188</v>
      </c>
      <c r="F1568" s="15"/>
      <c r="G1568" s="13">
        <v>6</v>
      </c>
      <c r="H1568" s="2" t="s">
        <v>5572</v>
      </c>
      <c r="I1568" s="2" t="str">
        <f t="shared" si="25"/>
        <v>Grotta dei Cristalli</v>
      </c>
    </row>
    <row r="1569" spans="1:9" ht="14.25" x14ac:dyDescent="0.2">
      <c r="A1569" s="13">
        <v>1568</v>
      </c>
      <c r="B1569" s="18" t="s">
        <v>3264</v>
      </c>
      <c r="C1569" s="15" t="s">
        <v>1124</v>
      </c>
      <c r="D1569" s="15" t="s">
        <v>5573</v>
      </c>
      <c r="E1569" s="15" t="s">
        <v>226</v>
      </c>
      <c r="F1569" s="15"/>
      <c r="G1569" s="13">
        <v>5</v>
      </c>
      <c r="H1569" s="2" t="s">
        <v>5573</v>
      </c>
      <c r="I1569" s="2" t="str">
        <f t="shared" si="25"/>
        <v>Grotta Durante</v>
      </c>
    </row>
    <row r="1570" spans="1:9" ht="14.25" x14ac:dyDescent="0.2">
      <c r="A1570" s="13">
        <v>1569</v>
      </c>
      <c r="B1570" s="18" t="s">
        <v>3265</v>
      </c>
      <c r="C1570" s="15" t="s">
        <v>1156</v>
      </c>
      <c r="D1570" s="15" t="s">
        <v>5574</v>
      </c>
      <c r="E1570" s="15" t="s">
        <v>831</v>
      </c>
      <c r="F1570" s="15"/>
      <c r="G1570" s="13">
        <v>9</v>
      </c>
      <c r="H1570" s="2" t="s">
        <v>5574</v>
      </c>
      <c r="I1570" s="2" t="str">
        <f t="shared" si="25"/>
        <v>Inghiottitoio Lecci</v>
      </c>
    </row>
    <row r="1571" spans="1:9" ht="14.25" x14ac:dyDescent="0.2">
      <c r="A1571" s="13">
        <v>1570</v>
      </c>
      <c r="B1571" s="18" t="s">
        <v>3266</v>
      </c>
      <c r="C1571" s="15" t="s">
        <v>3267</v>
      </c>
      <c r="D1571" s="15" t="s">
        <v>5575</v>
      </c>
      <c r="E1571" s="15" t="s">
        <v>226</v>
      </c>
      <c r="F1571" s="15"/>
      <c r="G1571" s="13">
        <v>5</v>
      </c>
      <c r="H1571" s="2" t="s">
        <v>5575</v>
      </c>
      <c r="I1571" s="2" t="str">
        <f t="shared" si="25"/>
        <v>Grotte dei Ceriantus</v>
      </c>
    </row>
    <row r="1572" spans="1:9" ht="14.25" x14ac:dyDescent="0.2">
      <c r="A1572" s="13">
        <v>1571</v>
      </c>
      <c r="B1572" s="18" t="s">
        <v>3268</v>
      </c>
      <c r="C1572" s="15" t="s">
        <v>3269</v>
      </c>
      <c r="D1572" s="15" t="s">
        <v>5576</v>
      </c>
      <c r="E1572" s="15" t="s">
        <v>226</v>
      </c>
      <c r="F1572" s="15"/>
      <c r="G1572" s="13">
        <v>5</v>
      </c>
      <c r="H1572" s="2" t="s">
        <v>5576</v>
      </c>
      <c r="I1572" s="2" t="str">
        <f t="shared" si="25"/>
        <v>Condotte sommerse  Palude del Capitano</v>
      </c>
    </row>
    <row r="1573" spans="1:9" ht="14.25" x14ac:dyDescent="0.2">
      <c r="A1573" s="13">
        <v>1572</v>
      </c>
      <c r="B1573" s="18" t="s">
        <v>3270</v>
      </c>
      <c r="C1573" s="15"/>
      <c r="D1573" s="15" t="s">
        <v>3270</v>
      </c>
      <c r="E1573" s="15" t="s">
        <v>242</v>
      </c>
      <c r="F1573" s="15"/>
      <c r="G1573" s="13">
        <v>5</v>
      </c>
      <c r="H1573" s="2" t="s">
        <v>5577</v>
      </c>
      <c r="I1573" s="2" t="str">
        <f>MID(H1573,2,1000)</f>
        <v>Spundulata di Serra Cicora</v>
      </c>
    </row>
    <row r="1574" spans="1:9" ht="14.25" x14ac:dyDescent="0.2">
      <c r="A1574" s="13">
        <v>1573</v>
      </c>
      <c r="B1574" s="18" t="s">
        <v>3271</v>
      </c>
      <c r="C1574" s="15" t="s">
        <v>1124</v>
      </c>
      <c r="D1574" s="15" t="s">
        <v>5578</v>
      </c>
      <c r="E1574" s="15" t="s">
        <v>1082</v>
      </c>
      <c r="F1574" s="15"/>
      <c r="G1574" s="13">
        <v>5</v>
      </c>
      <c r="H1574" s="2" t="s">
        <v>5578</v>
      </c>
      <c r="I1574" s="2" t="str">
        <f t="shared" si="25"/>
        <v>Grotta Madonna del Carotto</v>
      </c>
    </row>
    <row r="1575" spans="1:9" ht="14.25" x14ac:dyDescent="0.2">
      <c r="A1575" s="13">
        <v>1574</v>
      </c>
      <c r="B1575" s="18" t="s">
        <v>3272</v>
      </c>
      <c r="C1575" s="15" t="s">
        <v>1124</v>
      </c>
      <c r="D1575" s="15" t="s">
        <v>5579</v>
      </c>
      <c r="E1575" s="15" t="s">
        <v>256</v>
      </c>
      <c r="F1575" s="15"/>
      <c r="G1575" s="13">
        <v>16</v>
      </c>
      <c r="H1575" s="2" t="s">
        <v>5579</v>
      </c>
      <c r="I1575" s="2" t="str">
        <f t="shared" si="25"/>
        <v>Grotta San Silvestro</v>
      </c>
    </row>
    <row r="1576" spans="1:9" ht="14.25" x14ac:dyDescent="0.2">
      <c r="A1576" s="13">
        <v>1575</v>
      </c>
      <c r="B1576" s="18" t="s">
        <v>3273</v>
      </c>
      <c r="C1576" s="15" t="s">
        <v>1129</v>
      </c>
      <c r="D1576" s="15" t="s">
        <v>5580</v>
      </c>
      <c r="E1576" s="15" t="s">
        <v>256</v>
      </c>
      <c r="F1576" s="15"/>
      <c r="G1576" s="13">
        <v>16</v>
      </c>
      <c r="H1576" s="2" t="s">
        <v>5580</v>
      </c>
      <c r="I1576" s="2" t="str">
        <f t="shared" si="25"/>
        <v>Grotta della Tana</v>
      </c>
    </row>
    <row r="1577" spans="1:9" ht="14.25" x14ac:dyDescent="0.2">
      <c r="A1577" s="13">
        <v>1576</v>
      </c>
      <c r="B1577" s="18" t="s">
        <v>3274</v>
      </c>
      <c r="C1577" s="15" t="s">
        <v>1129</v>
      </c>
      <c r="D1577" s="15" t="s">
        <v>5581</v>
      </c>
      <c r="E1577" s="15" t="s">
        <v>256</v>
      </c>
      <c r="F1577" s="15"/>
      <c r="G1577" s="13">
        <v>16</v>
      </c>
      <c r="H1577" s="2" t="s">
        <v>5581</v>
      </c>
      <c r="I1577" s="2" t="str">
        <f t="shared" si="25"/>
        <v>Grotta della Mummia</v>
      </c>
    </row>
    <row r="1578" spans="1:9" ht="14.25" x14ac:dyDescent="0.2">
      <c r="A1578" s="13">
        <v>1577</v>
      </c>
      <c r="B1578" s="18" t="s">
        <v>3275</v>
      </c>
      <c r="C1578" s="15" t="s">
        <v>1124</v>
      </c>
      <c r="D1578" s="15" t="s">
        <v>5582</v>
      </c>
      <c r="E1578" s="15" t="s">
        <v>256</v>
      </c>
      <c r="F1578" s="15"/>
      <c r="G1578" s="13">
        <v>16</v>
      </c>
      <c r="H1578" s="2" t="s">
        <v>5582</v>
      </c>
      <c r="I1578" s="2" t="str">
        <f t="shared" si="25"/>
        <v>Grotta Donato Micello</v>
      </c>
    </row>
    <row r="1579" spans="1:9" ht="14.25" x14ac:dyDescent="0.2">
      <c r="A1579" s="13">
        <v>1578</v>
      </c>
      <c r="B1579" s="18" t="s">
        <v>3276</v>
      </c>
      <c r="C1579" s="15" t="s">
        <v>2558</v>
      </c>
      <c r="D1579" s="15" t="s">
        <v>5583</v>
      </c>
      <c r="E1579" s="15" t="s">
        <v>679</v>
      </c>
      <c r="F1579" s="15"/>
      <c r="G1579" s="13">
        <v>4</v>
      </c>
      <c r="H1579" s="2" t="s">
        <v>5583</v>
      </c>
      <c r="I1579" s="2" t="str">
        <f t="shared" si="25"/>
        <v>Riparo Claudia</v>
      </c>
    </row>
    <row r="1580" spans="1:9" ht="14.25" x14ac:dyDescent="0.2">
      <c r="A1580" s="13">
        <v>1579</v>
      </c>
      <c r="B1580" s="18" t="s">
        <v>3277</v>
      </c>
      <c r="C1580" s="15" t="s">
        <v>2164</v>
      </c>
      <c r="D1580" s="15" t="s">
        <v>5584</v>
      </c>
      <c r="E1580" s="15" t="s">
        <v>679</v>
      </c>
      <c r="F1580" s="15"/>
      <c r="G1580" s="13">
        <v>4</v>
      </c>
      <c r="H1580" s="2" t="s">
        <v>5584</v>
      </c>
      <c r="I1580" s="2" t="str">
        <f t="shared" si="25"/>
        <v>Inghiottitoio di Paludamento</v>
      </c>
    </row>
    <row r="1581" spans="1:9" ht="14.25" x14ac:dyDescent="0.2">
      <c r="A1581" s="13">
        <v>1580</v>
      </c>
      <c r="B1581" s="18" t="s">
        <v>3278</v>
      </c>
      <c r="C1581" s="15" t="s">
        <v>1117</v>
      </c>
      <c r="D1581" s="15" t="s">
        <v>5585</v>
      </c>
      <c r="E1581" s="15" t="s">
        <v>623</v>
      </c>
      <c r="F1581" s="15"/>
      <c r="G1581" s="13">
        <v>4</v>
      </c>
      <c r="H1581" s="2" t="s">
        <v>5585</v>
      </c>
      <c r="I1581" s="2" t="str">
        <f t="shared" si="25"/>
        <v>Grotta di Ortolini</v>
      </c>
    </row>
    <row r="1582" spans="1:9" ht="14.25" x14ac:dyDescent="0.2">
      <c r="A1582" s="13">
        <v>1581</v>
      </c>
      <c r="B1582" s="18" t="s">
        <v>2063</v>
      </c>
      <c r="C1582" s="15" t="s">
        <v>3279</v>
      </c>
      <c r="D1582" s="15" t="s">
        <v>5586</v>
      </c>
      <c r="E1582" s="15" t="s">
        <v>679</v>
      </c>
      <c r="F1582" s="15"/>
      <c r="G1582" s="13">
        <v>4</v>
      </c>
      <c r="H1582" s="2" t="s">
        <v>5586</v>
      </c>
      <c r="I1582" s="2" t="str">
        <f t="shared" si="25"/>
        <v>riparo di Monte Pizzuto</v>
      </c>
    </row>
    <row r="1583" spans="1:9" ht="14.25" x14ac:dyDescent="0.2">
      <c r="A1583" s="13">
        <v>1582</v>
      </c>
      <c r="B1583" s="18" t="s">
        <v>2063</v>
      </c>
      <c r="C1583" s="15" t="s">
        <v>2822</v>
      </c>
      <c r="D1583" s="15" t="s">
        <v>5587</v>
      </c>
      <c r="E1583" s="15" t="s">
        <v>679</v>
      </c>
      <c r="F1583" s="15"/>
      <c r="G1583" s="13">
        <v>4</v>
      </c>
      <c r="H1583" s="2" t="s">
        <v>5587</v>
      </c>
      <c r="I1583" s="2" t="str">
        <f t="shared" si="25"/>
        <v>Grottina di Monte Pizzuto</v>
      </c>
    </row>
    <row r="1584" spans="1:9" ht="14.25" x14ac:dyDescent="0.2">
      <c r="A1584" s="13">
        <v>1583</v>
      </c>
      <c r="B1584" s="18" t="s">
        <v>3280</v>
      </c>
      <c r="C1584" s="15" t="s">
        <v>1117</v>
      </c>
      <c r="D1584" s="15" t="s">
        <v>5588</v>
      </c>
      <c r="E1584" s="15" t="s">
        <v>681</v>
      </c>
      <c r="F1584" s="15"/>
      <c r="G1584" s="13">
        <v>4</v>
      </c>
      <c r="H1584" s="2" t="s">
        <v>5588</v>
      </c>
      <c r="I1584" s="2" t="str">
        <f t="shared" si="25"/>
        <v>Grotta di Palmone</v>
      </c>
    </row>
    <row r="1585" spans="1:9" ht="14.25" x14ac:dyDescent="0.2">
      <c r="A1585" s="13">
        <v>1584</v>
      </c>
      <c r="B1585" s="18" t="s">
        <v>3281</v>
      </c>
      <c r="C1585" s="15" t="s">
        <v>3282</v>
      </c>
      <c r="D1585" s="15" t="s">
        <v>5589</v>
      </c>
      <c r="E1585" s="15" t="s">
        <v>679</v>
      </c>
      <c r="F1585" s="15"/>
      <c r="G1585" s="13">
        <v>4</v>
      </c>
      <c r="H1585" s="2" t="s">
        <v>5589</v>
      </c>
      <c r="I1585" s="2" t="str">
        <f t="shared" si="25"/>
        <v>Pozzo da Fratta</v>
      </c>
    </row>
    <row r="1586" spans="1:9" ht="14.25" x14ac:dyDescent="0.2">
      <c r="A1586" s="13">
        <v>1585</v>
      </c>
      <c r="B1586" s="18" t="s">
        <v>3283</v>
      </c>
      <c r="C1586" s="15" t="s">
        <v>3284</v>
      </c>
      <c r="D1586" s="15" t="s">
        <v>5590</v>
      </c>
      <c r="E1586" s="15" t="s">
        <v>679</v>
      </c>
      <c r="F1586" s="15"/>
      <c r="G1586" s="13">
        <v>4</v>
      </c>
      <c r="H1586" s="2" t="s">
        <v>5590</v>
      </c>
      <c r="I1586" s="2" t="str">
        <f t="shared" si="25"/>
        <v>Pozzo sulla Gravina</v>
      </c>
    </row>
    <row r="1587" spans="1:9" ht="14.25" x14ac:dyDescent="0.2">
      <c r="A1587" s="13">
        <v>1586</v>
      </c>
      <c r="B1587" s="18" t="s">
        <v>3285</v>
      </c>
      <c r="C1587" s="15"/>
      <c r="D1587" s="15" t="s">
        <v>3285</v>
      </c>
      <c r="E1587" s="15" t="s">
        <v>141</v>
      </c>
      <c r="F1587" s="15"/>
      <c r="G1587" s="13">
        <v>16</v>
      </c>
      <c r="H1587" s="2" t="s">
        <v>5591</v>
      </c>
      <c r="I1587" s="2" t="str">
        <f>MID(H1587,2,1000)</f>
        <v>Le Rutte (sin. Grotta Zecca)</v>
      </c>
    </row>
    <row r="1588" spans="1:9" ht="14.25" x14ac:dyDescent="0.2">
      <c r="A1588" s="13">
        <v>1587</v>
      </c>
      <c r="B1588" s="18" t="s">
        <v>3286</v>
      </c>
      <c r="C1588" s="15" t="s">
        <v>1129</v>
      </c>
      <c r="D1588" s="15" t="s">
        <v>5592</v>
      </c>
      <c r="E1588" s="15" t="s">
        <v>294</v>
      </c>
      <c r="F1588" s="15"/>
      <c r="G1588" s="13">
        <v>1</v>
      </c>
      <c r="H1588" s="2" t="s">
        <v>5592</v>
      </c>
      <c r="I1588" s="2" t="str">
        <f t="shared" si="25"/>
        <v>Grotta della Piana di Lamafetente 1</v>
      </c>
    </row>
    <row r="1589" spans="1:9" ht="14.25" x14ac:dyDescent="0.2">
      <c r="A1589" s="13">
        <v>1588</v>
      </c>
      <c r="B1589" s="18" t="s">
        <v>1187</v>
      </c>
      <c r="C1589" s="15" t="s">
        <v>1124</v>
      </c>
      <c r="D1589" s="15" t="s">
        <v>5593</v>
      </c>
      <c r="E1589" s="15" t="s">
        <v>294</v>
      </c>
      <c r="F1589" s="15"/>
      <c r="G1589" s="13">
        <v>1</v>
      </c>
      <c r="H1589" s="2" t="s">
        <v>5593</v>
      </c>
      <c r="I1589" s="2" t="str">
        <f t="shared" si="25"/>
        <v>Grotta San Michele</v>
      </c>
    </row>
    <row r="1590" spans="1:9" ht="14.25" x14ac:dyDescent="0.2">
      <c r="A1590" s="13">
        <v>1589</v>
      </c>
      <c r="B1590" s="18" t="s">
        <v>1182</v>
      </c>
      <c r="C1590" s="15" t="s">
        <v>2452</v>
      </c>
      <c r="D1590" s="15" t="s">
        <v>5594</v>
      </c>
      <c r="E1590" s="15" t="s">
        <v>294</v>
      </c>
      <c r="F1590" s="15"/>
      <c r="G1590" s="13">
        <v>1</v>
      </c>
      <c r="H1590" s="2" t="s">
        <v>5594</v>
      </c>
      <c r="I1590" s="2" t="str">
        <f t="shared" si="25"/>
        <v>Riparo del Pulo</v>
      </c>
    </row>
    <row r="1591" spans="1:9" ht="14.25" x14ac:dyDescent="0.2">
      <c r="A1591" s="13">
        <v>1590</v>
      </c>
      <c r="B1591" s="18" t="s">
        <v>3287</v>
      </c>
      <c r="C1591" s="15" t="s">
        <v>1124</v>
      </c>
      <c r="D1591" s="15" t="s">
        <v>5595</v>
      </c>
      <c r="E1591" s="15" t="s">
        <v>294</v>
      </c>
      <c r="F1591" s="15"/>
      <c r="G1591" s="13">
        <v>1</v>
      </c>
      <c r="H1591" s="2" t="s">
        <v>5595</v>
      </c>
      <c r="I1591" s="2" t="str">
        <f t="shared" si="25"/>
        <v>Grotta Jazzo Sant'Elia</v>
      </c>
    </row>
    <row r="1592" spans="1:9" ht="14.25" x14ac:dyDescent="0.2">
      <c r="A1592" s="13">
        <v>1591</v>
      </c>
      <c r="B1592" s="18" t="s">
        <v>3287</v>
      </c>
      <c r="C1592" s="15" t="s">
        <v>3288</v>
      </c>
      <c r="D1592" s="15" t="s">
        <v>5596</v>
      </c>
      <c r="E1592" s="15" t="s">
        <v>294</v>
      </c>
      <c r="F1592" s="15"/>
      <c r="G1592" s="13">
        <v>1</v>
      </c>
      <c r="H1592" s="2" t="s">
        <v>5596</v>
      </c>
      <c r="I1592" s="2" t="str">
        <f t="shared" si="25"/>
        <v>Grottellina Jazzo Sant'Elia</v>
      </c>
    </row>
    <row r="1593" spans="1:9" ht="14.25" x14ac:dyDescent="0.2">
      <c r="A1593" s="13">
        <v>1592</v>
      </c>
      <c r="B1593" s="18" t="s">
        <v>3289</v>
      </c>
      <c r="C1593" s="15" t="s">
        <v>1135</v>
      </c>
      <c r="D1593" s="15" t="s">
        <v>5597</v>
      </c>
      <c r="E1593" s="15" t="s">
        <v>294</v>
      </c>
      <c r="F1593" s="15"/>
      <c r="G1593" s="13">
        <v>1</v>
      </c>
      <c r="H1593" s="2" t="s">
        <v>5597</v>
      </c>
      <c r="I1593" s="2" t="str">
        <f t="shared" si="25"/>
        <v>Grotta della  Fessura</v>
      </c>
    </row>
    <row r="1594" spans="1:9" ht="14.25" x14ac:dyDescent="0.2">
      <c r="A1594" s="13">
        <v>1593</v>
      </c>
      <c r="B1594" s="18" t="s">
        <v>3290</v>
      </c>
      <c r="C1594" s="15" t="s">
        <v>1129</v>
      </c>
      <c r="D1594" s="15" t="s">
        <v>5598</v>
      </c>
      <c r="E1594" s="15" t="s">
        <v>294</v>
      </c>
      <c r="F1594" s="15"/>
      <c r="G1594" s="13">
        <v>1</v>
      </c>
      <c r="H1594" s="2" t="s">
        <v>5598</v>
      </c>
      <c r="I1594" s="2" t="str">
        <f t="shared" si="25"/>
        <v>Grotta della Piana di Lamafetente 2</v>
      </c>
    </row>
    <row r="1595" spans="1:9" ht="14.25" x14ac:dyDescent="0.2">
      <c r="A1595" s="13">
        <v>1594</v>
      </c>
      <c r="B1595" s="18" t="s">
        <v>3291</v>
      </c>
      <c r="C1595" s="15" t="s">
        <v>1129</v>
      </c>
      <c r="D1595" s="15" t="s">
        <v>5599</v>
      </c>
      <c r="E1595" s="15" t="s">
        <v>294</v>
      </c>
      <c r="F1595" s="15"/>
      <c r="G1595" s="13">
        <v>1</v>
      </c>
      <c r="H1595" s="2" t="s">
        <v>5599</v>
      </c>
      <c r="I1595" s="2" t="str">
        <f t="shared" si="25"/>
        <v>Grotta della Strada provinciale Cassano-Altamura</v>
      </c>
    </row>
    <row r="1596" spans="1:9" ht="14.25" x14ac:dyDescent="0.2">
      <c r="A1596" s="13">
        <v>1595</v>
      </c>
      <c r="B1596" s="18" t="s">
        <v>3292</v>
      </c>
      <c r="C1596" s="15" t="s">
        <v>1124</v>
      </c>
      <c r="D1596" s="15" t="s">
        <v>5600</v>
      </c>
      <c r="E1596" s="15" t="s">
        <v>294</v>
      </c>
      <c r="F1596" s="15"/>
      <c r="G1596" s="13">
        <v>1</v>
      </c>
      <c r="H1596" s="2" t="s">
        <v>5600</v>
      </c>
      <c r="I1596" s="2" t="str">
        <f t="shared" si="25"/>
        <v>Grotta Pezza degli Angeli</v>
      </c>
    </row>
    <row r="1597" spans="1:9" ht="14.25" x14ac:dyDescent="0.2">
      <c r="A1597" s="13">
        <v>1596</v>
      </c>
      <c r="B1597" s="18" t="s">
        <v>3293</v>
      </c>
      <c r="C1597" s="15" t="s">
        <v>1124</v>
      </c>
      <c r="D1597" s="15" t="s">
        <v>5601</v>
      </c>
      <c r="E1597" s="15" t="s">
        <v>1372</v>
      </c>
      <c r="F1597" s="15"/>
      <c r="G1597" s="13">
        <v>16</v>
      </c>
      <c r="H1597" s="2" t="s">
        <v>5601</v>
      </c>
      <c r="I1597" s="2" t="str">
        <f t="shared" si="25"/>
        <v>Grotta Millennium</v>
      </c>
    </row>
    <row r="1598" spans="1:9" ht="14.25" x14ac:dyDescent="0.2">
      <c r="A1598" s="13">
        <v>1597</v>
      </c>
      <c r="B1598" s="18" t="s">
        <v>2725</v>
      </c>
      <c r="C1598" s="15" t="s">
        <v>1256</v>
      </c>
      <c r="D1598" s="15" t="s">
        <v>5078</v>
      </c>
      <c r="E1598" s="15" t="s">
        <v>1188</v>
      </c>
      <c r="F1598" s="15"/>
      <c r="G1598" s="13">
        <v>6</v>
      </c>
      <c r="H1598" s="2" t="s">
        <v>5078</v>
      </c>
      <c r="I1598" s="2" t="str">
        <f t="shared" si="25"/>
        <v xml:space="preserve">Grotta delle Ossa </v>
      </c>
    </row>
    <row r="1599" spans="1:9" ht="14.25" x14ac:dyDescent="0.2">
      <c r="A1599" s="13">
        <v>1598</v>
      </c>
      <c r="B1599" s="18" t="s">
        <v>3294</v>
      </c>
      <c r="C1599" s="15" t="s">
        <v>3295</v>
      </c>
      <c r="D1599" s="15" t="s">
        <v>5602</v>
      </c>
      <c r="E1599" s="15" t="s">
        <v>1188</v>
      </c>
      <c r="F1599" s="15"/>
      <c r="G1599" s="13">
        <v>6</v>
      </c>
      <c r="H1599" s="2" t="s">
        <v>5602</v>
      </c>
      <c r="I1599" s="2" t="str">
        <f t="shared" si="25"/>
        <v>Pozzo degli Illusi</v>
      </c>
    </row>
    <row r="1600" spans="1:9" ht="14.25" x14ac:dyDescent="0.2">
      <c r="A1600" s="13">
        <v>1599</v>
      </c>
      <c r="B1600" s="18" t="s">
        <v>3296</v>
      </c>
      <c r="C1600" s="15" t="s">
        <v>1117</v>
      </c>
      <c r="D1600" s="15" t="s">
        <v>5603</v>
      </c>
      <c r="E1600" s="15" t="s">
        <v>1188</v>
      </c>
      <c r="F1600" s="15"/>
      <c r="G1600" s="13">
        <v>6</v>
      </c>
      <c r="H1600" s="2" t="s">
        <v>5603</v>
      </c>
      <c r="I1600" s="2" t="str">
        <f t="shared" si="25"/>
        <v>Grotta di Poldo</v>
      </c>
    </row>
    <row r="1601" spans="1:9" ht="14.25" x14ac:dyDescent="0.2">
      <c r="A1601" s="13">
        <v>1600</v>
      </c>
      <c r="B1601" s="18" t="s">
        <v>3297</v>
      </c>
      <c r="C1601" s="15" t="s">
        <v>1237</v>
      </c>
      <c r="D1601" s="15" t="s">
        <v>5604</v>
      </c>
      <c r="E1601" s="15" t="s">
        <v>1188</v>
      </c>
      <c r="F1601" s="15"/>
      <c r="G1601" s="13">
        <v>6</v>
      </c>
      <c r="H1601" s="2" t="s">
        <v>5604</v>
      </c>
      <c r="I1601" s="2" t="str">
        <f t="shared" si="25"/>
        <v>Grotta dei Gemelli</v>
      </c>
    </row>
    <row r="1602" spans="1:9" ht="14.25" x14ac:dyDescent="0.2">
      <c r="A1602" s="13">
        <v>1601</v>
      </c>
      <c r="B1602" s="18" t="s">
        <v>3042</v>
      </c>
      <c r="C1602" s="15" t="s">
        <v>3298</v>
      </c>
      <c r="D1602" s="15" t="s">
        <v>5605</v>
      </c>
      <c r="E1602" s="15" t="s">
        <v>1188</v>
      </c>
      <c r="F1602" s="15"/>
      <c r="G1602" s="13">
        <v>6</v>
      </c>
      <c r="H1602" s="2" t="s">
        <v>5605</v>
      </c>
      <c r="I1602" s="2" t="str">
        <f t="shared" si="25"/>
        <v>Grotta dell' Acqua</v>
      </c>
    </row>
    <row r="1603" spans="1:9" ht="14.25" x14ac:dyDescent="0.2">
      <c r="A1603" s="13">
        <v>1602</v>
      </c>
      <c r="B1603" s="18" t="s">
        <v>3299</v>
      </c>
      <c r="C1603" s="15" t="s">
        <v>1117</v>
      </c>
      <c r="D1603" s="15" t="s">
        <v>5606</v>
      </c>
      <c r="E1603" s="15" t="s">
        <v>679</v>
      </c>
      <c r="F1603" s="15"/>
      <c r="G1603" s="13">
        <v>4</v>
      </c>
      <c r="H1603" s="2" t="s">
        <v>5606</v>
      </c>
      <c r="I1603" s="2" t="str">
        <f t="shared" si="25"/>
        <v>Grotta di San Quirico</v>
      </c>
    </row>
    <row r="1604" spans="1:9" ht="14.25" x14ac:dyDescent="0.2">
      <c r="A1604" s="13">
        <v>1603</v>
      </c>
      <c r="B1604" s="18" t="s">
        <v>3300</v>
      </c>
      <c r="C1604" s="15" t="s">
        <v>1195</v>
      </c>
      <c r="D1604" s="15" t="s">
        <v>5607</v>
      </c>
      <c r="E1604" s="15" t="s">
        <v>623</v>
      </c>
      <c r="F1604" s="15"/>
      <c r="G1604" s="13">
        <v>4</v>
      </c>
      <c r="H1604" s="2" t="s">
        <v>5607</v>
      </c>
      <c r="I1604" s="2" t="str">
        <f t="shared" si="25"/>
        <v xml:space="preserve">Grotta  Grassi </v>
      </c>
    </row>
    <row r="1605" spans="1:9" ht="14.25" x14ac:dyDescent="0.2">
      <c r="A1605" s="13">
        <v>1604</v>
      </c>
      <c r="B1605" s="18" t="s">
        <v>2670</v>
      </c>
      <c r="C1605" s="15" t="s">
        <v>2325</v>
      </c>
      <c r="D1605" s="15" t="s">
        <v>5608</v>
      </c>
      <c r="E1605" s="15" t="s">
        <v>623</v>
      </c>
      <c r="F1605" s="15"/>
      <c r="G1605" s="13">
        <v>10</v>
      </c>
      <c r="H1605" s="2" t="s">
        <v>5608</v>
      </c>
      <c r="I1605" s="2" t="str">
        <f t="shared" si="25"/>
        <v xml:space="preserve">Grava del Trullo </v>
      </c>
    </row>
    <row r="1606" spans="1:9" ht="14.25" x14ac:dyDescent="0.2">
      <c r="A1606" s="13">
        <v>1605</v>
      </c>
      <c r="B1606" s="18" t="s">
        <v>2829</v>
      </c>
      <c r="C1606" s="15" t="s">
        <v>1234</v>
      </c>
      <c r="D1606" s="15" t="s">
        <v>5173</v>
      </c>
      <c r="E1606" s="15" t="s">
        <v>623</v>
      </c>
      <c r="F1606" s="15"/>
      <c r="G1606" s="13">
        <v>10</v>
      </c>
      <c r="H1606" s="2" t="s">
        <v>5173</v>
      </c>
      <c r="I1606" s="2" t="str">
        <f t="shared" si="25"/>
        <v>Grotta del Pastore</v>
      </c>
    </row>
    <row r="1607" spans="1:9" ht="14.25" x14ac:dyDescent="0.2">
      <c r="A1607" s="13">
        <v>1606</v>
      </c>
      <c r="B1607" s="18" t="s">
        <v>3301</v>
      </c>
      <c r="C1607" s="15" t="s">
        <v>3302</v>
      </c>
      <c r="D1607" s="15" t="s">
        <v>5609</v>
      </c>
      <c r="E1607" s="15" t="s">
        <v>623</v>
      </c>
      <c r="F1607" s="15"/>
      <c r="G1607" s="13">
        <v>10</v>
      </c>
      <c r="H1607" s="2" t="s">
        <v>5609</v>
      </c>
      <c r="I1607" s="2" t="str">
        <f t="shared" si="25"/>
        <v xml:space="preserve">Abisso del Ragno </v>
      </c>
    </row>
    <row r="1608" spans="1:9" ht="14.25" x14ac:dyDescent="0.2">
      <c r="A1608" s="13">
        <v>1607</v>
      </c>
      <c r="B1608" s="18" t="s">
        <v>3303</v>
      </c>
      <c r="C1608" s="15" t="s">
        <v>1124</v>
      </c>
      <c r="D1608" s="15" t="s">
        <v>5610</v>
      </c>
      <c r="E1608" s="15" t="s">
        <v>623</v>
      </c>
      <c r="F1608" s="15"/>
      <c r="G1608" s="13">
        <v>10</v>
      </c>
      <c r="H1608" s="2" t="s">
        <v>5610</v>
      </c>
      <c r="I1608" s="2" t="str">
        <f t="shared" si="25"/>
        <v xml:space="preserve">Grotta Michelangelo </v>
      </c>
    </row>
    <row r="1609" spans="1:9" ht="14.25" x14ac:dyDescent="0.2">
      <c r="A1609" s="13">
        <v>1608</v>
      </c>
      <c r="B1609" s="18" t="s">
        <v>3304</v>
      </c>
      <c r="C1609" s="15" t="s">
        <v>1124</v>
      </c>
      <c r="D1609" s="15" t="s">
        <v>5611</v>
      </c>
      <c r="E1609" s="15" t="s">
        <v>1165</v>
      </c>
      <c r="F1609" s="15"/>
      <c r="G1609" s="13">
        <v>1</v>
      </c>
      <c r="H1609" s="2" t="s">
        <v>5611</v>
      </c>
      <c r="I1609" s="2" t="str">
        <f t="shared" si="25"/>
        <v>Grotta Oasi Santa Maria</v>
      </c>
    </row>
    <row r="1610" spans="1:9" ht="14.25" x14ac:dyDescent="0.2">
      <c r="A1610" s="13">
        <v>1609</v>
      </c>
      <c r="B1610" s="18" t="s">
        <v>2689</v>
      </c>
      <c r="C1610" s="15" t="s">
        <v>1221</v>
      </c>
      <c r="D1610" s="15" t="s">
        <v>5612</v>
      </c>
      <c r="E1610" s="15" t="s">
        <v>1165</v>
      </c>
      <c r="F1610" s="15"/>
      <c r="G1610" s="13">
        <v>1</v>
      </c>
      <c r="H1610" s="2" t="s">
        <v>5612</v>
      </c>
      <c r="I1610" s="2" t="str">
        <f t="shared" si="25"/>
        <v>Grotta di  Santa Candida</v>
      </c>
    </row>
    <row r="1611" spans="1:9" ht="14.25" x14ac:dyDescent="0.2">
      <c r="A1611" s="13">
        <v>1610</v>
      </c>
      <c r="B1611" s="18" t="s">
        <v>3305</v>
      </c>
      <c r="C1611" s="15" t="s">
        <v>1358</v>
      </c>
      <c r="D1611" s="15" t="s">
        <v>5613</v>
      </c>
      <c r="E1611" s="15" t="s">
        <v>242</v>
      </c>
      <c r="F1611" s="15"/>
      <c r="G1611" s="13">
        <v>5</v>
      </c>
      <c r="H1611" s="2" t="s">
        <v>5613</v>
      </c>
      <c r="I1611" s="2" t="str">
        <f t="shared" si="25"/>
        <v>Grotta del  del Tau</v>
      </c>
    </row>
    <row r="1612" spans="1:9" ht="14.25" x14ac:dyDescent="0.2">
      <c r="A1612" s="13">
        <v>1611</v>
      </c>
      <c r="B1612" s="18" t="s">
        <v>3306</v>
      </c>
      <c r="C1612" s="15" t="s">
        <v>2620</v>
      </c>
      <c r="D1612" s="15" t="s">
        <v>5614</v>
      </c>
      <c r="E1612" s="15" t="s">
        <v>226</v>
      </c>
      <c r="F1612" s="15"/>
      <c r="G1612" s="13">
        <v>5</v>
      </c>
      <c r="H1612" s="2" t="s">
        <v>5614</v>
      </c>
      <c r="I1612" s="2" t="str">
        <f t="shared" si="25"/>
        <v>Complesso Franco de Pace</v>
      </c>
    </row>
    <row r="1613" spans="1:9" ht="14.25" x14ac:dyDescent="0.2">
      <c r="A1613" s="13">
        <v>1612</v>
      </c>
      <c r="B1613" s="18" t="s">
        <v>1618</v>
      </c>
      <c r="C1613" s="15" t="s">
        <v>1234</v>
      </c>
      <c r="D1613" s="15" t="s">
        <v>4335</v>
      </c>
      <c r="E1613" s="15" t="s">
        <v>619</v>
      </c>
      <c r="F1613" s="15"/>
      <c r="G1613" s="13">
        <v>5</v>
      </c>
      <c r="H1613" s="2" t="s">
        <v>4335</v>
      </c>
      <c r="I1613" s="2" t="str">
        <f t="shared" si="25"/>
        <v>Grotta del Sale</v>
      </c>
    </row>
    <row r="1614" spans="1:9" ht="14.25" x14ac:dyDescent="0.2">
      <c r="A1614" s="13">
        <v>1613</v>
      </c>
      <c r="B1614" s="18" t="s">
        <v>2031</v>
      </c>
      <c r="C1614" s="15" t="s">
        <v>1428</v>
      </c>
      <c r="D1614" s="15" t="s">
        <v>5615</v>
      </c>
      <c r="E1614" s="15" t="s">
        <v>3307</v>
      </c>
      <c r="F1614" s="15" t="s">
        <v>3308</v>
      </c>
      <c r="G1614" s="13">
        <v>16</v>
      </c>
      <c r="H1614" s="2" t="s">
        <v>5615</v>
      </c>
      <c r="I1614" s="2" t="str">
        <f t="shared" si="25"/>
        <v>Vora Bosco</v>
      </c>
    </row>
    <row r="1615" spans="1:9" ht="14.25" x14ac:dyDescent="0.2">
      <c r="A1615" s="13">
        <v>1614</v>
      </c>
      <c r="B1615" s="18" t="s">
        <v>1845</v>
      </c>
      <c r="C1615" s="15" t="s">
        <v>2822</v>
      </c>
      <c r="D1615" s="15" t="s">
        <v>5616</v>
      </c>
      <c r="E1615" s="15" t="s">
        <v>831</v>
      </c>
      <c r="F1615" s="15"/>
      <c r="G1615" s="13">
        <v>19</v>
      </c>
      <c r="H1615" s="2" t="s">
        <v>5616</v>
      </c>
      <c r="I1615" s="2" t="str">
        <f t="shared" si="25"/>
        <v>Grottina di San Pietro</v>
      </c>
    </row>
    <row r="1616" spans="1:9" ht="14.25" x14ac:dyDescent="0.2">
      <c r="A1616" s="13">
        <v>1615</v>
      </c>
      <c r="B1616" s="18" t="s">
        <v>3309</v>
      </c>
      <c r="C1616" s="15" t="s">
        <v>1195</v>
      </c>
      <c r="D1616" s="15" t="s">
        <v>5617</v>
      </c>
      <c r="E1616" s="15" t="s">
        <v>831</v>
      </c>
      <c r="F1616" s="15"/>
      <c r="G1616" s="13">
        <v>19</v>
      </c>
      <c r="H1616" s="2" t="s">
        <v>5617</v>
      </c>
      <c r="I1616" s="2" t="str">
        <f t="shared" si="25"/>
        <v>Grotta  Sardella 3</v>
      </c>
    </row>
    <row r="1617" spans="1:9" ht="14.25" x14ac:dyDescent="0.2">
      <c r="A1617" s="13">
        <v>1616</v>
      </c>
      <c r="B1617" s="18" t="s">
        <v>3310</v>
      </c>
      <c r="C1617" s="15" t="s">
        <v>2513</v>
      </c>
      <c r="D1617" s="15" t="s">
        <v>5618</v>
      </c>
      <c r="E1617" s="15" t="s">
        <v>831</v>
      </c>
      <c r="F1617" s="15"/>
      <c r="G1617" s="13">
        <v>19</v>
      </c>
      <c r="H1617" s="2" t="s">
        <v>5618</v>
      </c>
      <c r="I1617" s="2" t="str">
        <f t="shared" si="25"/>
        <v>grotta Madonna della Grotta 2</v>
      </c>
    </row>
    <row r="1618" spans="1:9" ht="14.25" x14ac:dyDescent="0.2">
      <c r="A1618" s="13">
        <v>1617</v>
      </c>
      <c r="B1618" s="18" t="s">
        <v>3311</v>
      </c>
      <c r="C1618" s="15" t="s">
        <v>2713</v>
      </c>
      <c r="D1618" s="15" t="s">
        <v>5619</v>
      </c>
      <c r="E1618" s="15" t="s">
        <v>3312</v>
      </c>
      <c r="F1618" s="15"/>
      <c r="G1618" s="13">
        <v>10</v>
      </c>
      <c r="H1618" s="2" t="s">
        <v>5619</v>
      </c>
      <c r="I1618" s="2" t="str">
        <f t="shared" si="25"/>
        <v>Pozzo Selvaggi (Pozzo Fiorentino)</v>
      </c>
    </row>
    <row r="1619" spans="1:9" ht="14.25" x14ac:dyDescent="0.2">
      <c r="A1619" s="13">
        <v>1618</v>
      </c>
      <c r="B1619" s="18" t="s">
        <v>3313</v>
      </c>
      <c r="C1619" s="15" t="s">
        <v>6243</v>
      </c>
      <c r="D1619" s="15" t="s">
        <v>6303</v>
      </c>
      <c r="E1619" s="15" t="s">
        <v>831</v>
      </c>
      <c r="F1619" s="15"/>
      <c r="G1619" s="13">
        <v>19</v>
      </c>
      <c r="H1619" s="2" t="s">
        <v>6303</v>
      </c>
      <c r="I1619" s="2" t="str">
        <f t="shared" si="25"/>
        <v>Grotta presso Masseria Tamburo</v>
      </c>
    </row>
    <row r="1620" spans="1:9" ht="14.25" x14ac:dyDescent="0.2">
      <c r="A1620" s="13">
        <v>1619</v>
      </c>
      <c r="B1620" s="18" t="s">
        <v>3314</v>
      </c>
      <c r="C1620" s="15" t="s">
        <v>2713</v>
      </c>
      <c r="D1620" s="15" t="s">
        <v>5620</v>
      </c>
      <c r="E1620" s="15" t="s">
        <v>1885</v>
      </c>
      <c r="F1620" s="15"/>
      <c r="G1620" s="13">
        <v>6</v>
      </c>
      <c r="H1620" s="2" t="s">
        <v>5620</v>
      </c>
      <c r="I1620" s="2" t="str">
        <f t="shared" si="25"/>
        <v>Pozzo D'Amato</v>
      </c>
    </row>
    <row r="1621" spans="1:9" ht="14.25" x14ac:dyDescent="0.2">
      <c r="A1621" s="13">
        <v>1620</v>
      </c>
      <c r="B1621" s="18" t="s">
        <v>3315</v>
      </c>
      <c r="C1621" s="15" t="s">
        <v>3316</v>
      </c>
      <c r="D1621" s="15" t="s">
        <v>5621</v>
      </c>
      <c r="E1621" s="15" t="s">
        <v>242</v>
      </c>
      <c r="F1621" s="15"/>
      <c r="G1621" s="13">
        <v>5</v>
      </c>
      <c r="H1621" s="2" t="s">
        <v>5621</v>
      </c>
      <c r="I1621" s="2" t="str">
        <f t="shared" si="25"/>
        <v>grotta della  Macchia</v>
      </c>
    </row>
    <row r="1622" spans="1:9" ht="14.25" x14ac:dyDescent="0.2">
      <c r="A1622" s="13">
        <v>1621</v>
      </c>
      <c r="B1622" s="18" t="s">
        <v>2560</v>
      </c>
      <c r="C1622" s="15" t="s">
        <v>3317</v>
      </c>
      <c r="D1622" s="15" t="s">
        <v>5622</v>
      </c>
      <c r="E1622" s="15" t="s">
        <v>242</v>
      </c>
      <c r="F1622" s="15"/>
      <c r="G1622" s="13">
        <v>5</v>
      </c>
      <c r="H1622" s="2" t="s">
        <v>5622</v>
      </c>
      <c r="I1622" s="2" t="str">
        <f t="shared" si="25"/>
        <v>Tunnel di Torre del Serpe</v>
      </c>
    </row>
    <row r="1623" spans="1:9" ht="14.25" x14ac:dyDescent="0.2">
      <c r="A1623" s="13">
        <v>1622</v>
      </c>
      <c r="B1623" s="18" t="s">
        <v>3318</v>
      </c>
      <c r="C1623" s="15"/>
      <c r="D1623" s="15" t="s">
        <v>3318</v>
      </c>
      <c r="E1623" s="15" t="s">
        <v>242</v>
      </c>
      <c r="F1623" s="15"/>
      <c r="G1623" s="13">
        <v>5</v>
      </c>
      <c r="H1623" s="2" t="s">
        <v>5623</v>
      </c>
      <c r="I1623" s="2" t="str">
        <f>MID(H1623,2,1000)</f>
        <v>Fauceddhu</v>
      </c>
    </row>
    <row r="1624" spans="1:9" ht="14.25" x14ac:dyDescent="0.2">
      <c r="A1624" s="13">
        <v>1623</v>
      </c>
      <c r="B1624" s="18" t="s">
        <v>3319</v>
      </c>
      <c r="C1624" s="15" t="s">
        <v>1117</v>
      </c>
      <c r="D1624" s="15" t="s">
        <v>5624</v>
      </c>
      <c r="E1624" s="15" t="s">
        <v>3320</v>
      </c>
      <c r="F1624" s="15"/>
      <c r="G1624" s="13">
        <v>9</v>
      </c>
      <c r="H1624" s="2" t="s">
        <v>5624</v>
      </c>
      <c r="I1624" s="2" t="str">
        <f t="shared" si="25"/>
        <v>Grotta di Acaia</v>
      </c>
    </row>
    <row r="1625" spans="1:9" ht="14.25" x14ac:dyDescent="0.2">
      <c r="A1625" s="13">
        <v>1624</v>
      </c>
      <c r="B1625" s="18" t="s">
        <v>3321</v>
      </c>
      <c r="C1625" s="15" t="s">
        <v>1124</v>
      </c>
      <c r="D1625" s="15" t="s">
        <v>5625</v>
      </c>
      <c r="E1625" s="15" t="s">
        <v>226</v>
      </c>
      <c r="F1625" s="15" t="s">
        <v>3322</v>
      </c>
      <c r="G1625" s="13">
        <v>5</v>
      </c>
      <c r="H1625" s="2" t="s">
        <v>5625</v>
      </c>
      <c r="I1625" s="2" t="str">
        <f t="shared" ref="I1625:I1688" si="26">H1625</f>
        <v>Grotta Venere del Pirata</v>
      </c>
    </row>
    <row r="1626" spans="1:9" ht="14.25" x14ac:dyDescent="0.2">
      <c r="A1626" s="13">
        <v>1625</v>
      </c>
      <c r="B1626" s="18" t="s">
        <v>3323</v>
      </c>
      <c r="C1626" s="15" t="s">
        <v>2265</v>
      </c>
      <c r="D1626" s="15" t="s">
        <v>5626</v>
      </c>
      <c r="E1626" s="15" t="s">
        <v>1188</v>
      </c>
      <c r="F1626" s="15" t="s">
        <v>3324</v>
      </c>
      <c r="G1626" s="13">
        <v>1</v>
      </c>
      <c r="H1626" s="2" t="s">
        <v>5626</v>
      </c>
      <c r="I1626" s="2" t="str">
        <f t="shared" si="26"/>
        <v xml:space="preserve">Pozzo di Pietre </v>
      </c>
    </row>
    <row r="1627" spans="1:9" ht="14.25" x14ac:dyDescent="0.2">
      <c r="A1627" s="13">
        <v>1626</v>
      </c>
      <c r="B1627" s="18" t="s">
        <v>3325</v>
      </c>
      <c r="C1627" s="15" t="s">
        <v>1256</v>
      </c>
      <c r="D1627" s="15" t="s">
        <v>5627</v>
      </c>
      <c r="E1627" s="15" t="s">
        <v>1188</v>
      </c>
      <c r="F1627" s="15" t="s">
        <v>3324</v>
      </c>
      <c r="G1627" s="13">
        <v>1</v>
      </c>
      <c r="H1627" s="2" t="s">
        <v>5627</v>
      </c>
      <c r="I1627" s="2" t="str">
        <f t="shared" si="26"/>
        <v>Grotta delle Voci</v>
      </c>
    </row>
    <row r="1628" spans="1:9" ht="14.25" x14ac:dyDescent="0.2">
      <c r="A1628" s="13">
        <v>1627</v>
      </c>
      <c r="B1628" s="18" t="s">
        <v>1251</v>
      </c>
      <c r="C1628" s="15" t="s">
        <v>1237</v>
      </c>
      <c r="D1628" s="15" t="s">
        <v>5628</v>
      </c>
      <c r="E1628" s="15" t="s">
        <v>1188</v>
      </c>
      <c r="F1628" s="15" t="s">
        <v>3324</v>
      </c>
      <c r="G1628" s="13">
        <v>1</v>
      </c>
      <c r="H1628" s="2" t="s">
        <v>5628</v>
      </c>
      <c r="I1628" s="2" t="str">
        <f t="shared" si="26"/>
        <v>Grotta dei Colombi</v>
      </c>
    </row>
    <row r="1629" spans="1:9" ht="14.25" x14ac:dyDescent="0.2">
      <c r="A1629" s="13">
        <v>1628</v>
      </c>
      <c r="B1629" s="18" t="s">
        <v>3326</v>
      </c>
      <c r="C1629" s="15"/>
      <c r="D1629" s="15" t="s">
        <v>3326</v>
      </c>
      <c r="E1629" s="15" t="s">
        <v>1188</v>
      </c>
      <c r="F1629" s="15" t="s">
        <v>3324</v>
      </c>
      <c r="G1629" s="13">
        <v>1</v>
      </c>
      <c r="H1629" s="2" t="s">
        <v>5629</v>
      </c>
      <c r="I1629" s="2" t="str">
        <f>MID(H1629,2,1000)</f>
        <v>Igor 2</v>
      </c>
    </row>
    <row r="1630" spans="1:9" ht="14.25" x14ac:dyDescent="0.2">
      <c r="A1630" s="13">
        <v>1629</v>
      </c>
      <c r="B1630" s="18" t="s">
        <v>3327</v>
      </c>
      <c r="C1630" s="15" t="s">
        <v>2513</v>
      </c>
      <c r="D1630" s="15" t="s">
        <v>5630</v>
      </c>
      <c r="E1630" s="15" t="s">
        <v>625</v>
      </c>
      <c r="F1630" s="15" t="s">
        <v>3328</v>
      </c>
      <c r="G1630" s="13">
        <v>10</v>
      </c>
      <c r="H1630" s="2" t="s">
        <v>5630</v>
      </c>
      <c r="I1630" s="2" t="str">
        <f t="shared" si="26"/>
        <v>grotta  G 20</v>
      </c>
    </row>
    <row r="1631" spans="1:9" ht="14.25" x14ac:dyDescent="0.2">
      <c r="A1631" s="13">
        <v>1630</v>
      </c>
      <c r="B1631" s="18" t="s">
        <v>3329</v>
      </c>
      <c r="C1631" s="15" t="s">
        <v>2513</v>
      </c>
      <c r="D1631" s="15" t="s">
        <v>5631</v>
      </c>
      <c r="E1631" s="15" t="s">
        <v>625</v>
      </c>
      <c r="F1631" s="15" t="s">
        <v>3328</v>
      </c>
      <c r="G1631" s="13">
        <v>10</v>
      </c>
      <c r="H1631" s="2" t="s">
        <v>5631</v>
      </c>
      <c r="I1631" s="2" t="str">
        <f t="shared" si="26"/>
        <v xml:space="preserve">grotta G 79 </v>
      </c>
    </row>
    <row r="1632" spans="1:9" ht="14.25" x14ac:dyDescent="0.2">
      <c r="A1632" s="13">
        <v>1631</v>
      </c>
      <c r="B1632" s="18" t="s">
        <v>3330</v>
      </c>
      <c r="C1632" s="15" t="s">
        <v>3331</v>
      </c>
      <c r="D1632" s="15" t="s">
        <v>5632</v>
      </c>
      <c r="E1632" s="15" t="s">
        <v>391</v>
      </c>
      <c r="F1632" s="15" t="s">
        <v>3332</v>
      </c>
      <c r="G1632" s="13">
        <v>10</v>
      </c>
      <c r="H1632" s="2" t="s">
        <v>5632</v>
      </c>
      <c r="I1632" s="2" t="str">
        <f t="shared" si="26"/>
        <v>grotta  Stinge</v>
      </c>
    </row>
    <row r="1633" spans="1:9" ht="14.25" x14ac:dyDescent="0.2">
      <c r="A1633" s="13">
        <v>1632</v>
      </c>
      <c r="B1633" s="18" t="s">
        <v>3333</v>
      </c>
      <c r="C1633" s="15" t="s">
        <v>3334</v>
      </c>
      <c r="D1633" s="15" t="s">
        <v>5633</v>
      </c>
      <c r="E1633" s="15" t="s">
        <v>1222</v>
      </c>
      <c r="F1633" s="15" t="s">
        <v>3335</v>
      </c>
      <c r="G1633" s="13">
        <v>3</v>
      </c>
      <c r="H1633" s="2" t="s">
        <v>5633</v>
      </c>
      <c r="I1633" s="2" t="str">
        <f t="shared" si="26"/>
        <v>grotta dei  Coralli</v>
      </c>
    </row>
    <row r="1634" spans="1:9" ht="14.25" x14ac:dyDescent="0.2">
      <c r="A1634" s="13">
        <v>1633</v>
      </c>
      <c r="B1634" s="18" t="s">
        <v>3336</v>
      </c>
      <c r="C1634" s="15" t="s">
        <v>3337</v>
      </c>
      <c r="D1634" s="15" t="s">
        <v>5634</v>
      </c>
      <c r="E1634" s="15" t="s">
        <v>623</v>
      </c>
      <c r="F1634" s="15" t="s">
        <v>3338</v>
      </c>
      <c r="G1634" s="13">
        <v>10</v>
      </c>
      <c r="H1634" s="2" t="s">
        <v>5634</v>
      </c>
      <c r="I1634" s="2" t="str">
        <f t="shared" si="26"/>
        <v>grotta del Pistacchio</v>
      </c>
    </row>
    <row r="1635" spans="1:9" ht="14.25" x14ac:dyDescent="0.2">
      <c r="A1635" s="13">
        <v>1634</v>
      </c>
      <c r="B1635" s="18" t="s">
        <v>3339</v>
      </c>
      <c r="C1635" s="15" t="s">
        <v>3340</v>
      </c>
      <c r="D1635" s="15" t="s">
        <v>5635</v>
      </c>
      <c r="E1635" s="15" t="s">
        <v>623</v>
      </c>
      <c r="F1635" s="15" t="s">
        <v>3338</v>
      </c>
      <c r="G1635" s="13">
        <v>10</v>
      </c>
      <c r="H1635" s="2" t="s">
        <v>5635</v>
      </c>
      <c r="I1635" s="2" t="str">
        <f t="shared" si="26"/>
        <v>grotta della Limaccia</v>
      </c>
    </row>
    <row r="1636" spans="1:9" ht="14.25" x14ac:dyDescent="0.2">
      <c r="A1636" s="13">
        <v>1635</v>
      </c>
      <c r="B1636" s="18" t="s">
        <v>3341</v>
      </c>
      <c r="C1636" s="15" t="s">
        <v>3342</v>
      </c>
      <c r="D1636" s="15" t="s">
        <v>5636</v>
      </c>
      <c r="E1636" s="15" t="s">
        <v>1091</v>
      </c>
      <c r="F1636" s="15" t="s">
        <v>2654</v>
      </c>
      <c r="G1636" s="13">
        <v>16</v>
      </c>
      <c r="H1636" s="2" t="s">
        <v>5636</v>
      </c>
      <c r="I1636" s="2" t="str">
        <f t="shared" si="26"/>
        <v>grotta   Loredana</v>
      </c>
    </row>
    <row r="1637" spans="1:9" ht="14.25" x14ac:dyDescent="0.2">
      <c r="A1637" s="13">
        <v>1636</v>
      </c>
      <c r="B1637" s="18" t="s">
        <v>3343</v>
      </c>
      <c r="C1637" s="15" t="s">
        <v>3340</v>
      </c>
      <c r="D1637" s="15" t="s">
        <v>5637</v>
      </c>
      <c r="E1637" s="15" t="s">
        <v>1091</v>
      </c>
      <c r="F1637" s="15" t="s">
        <v>2654</v>
      </c>
      <c r="G1637" s="13">
        <v>16</v>
      </c>
      <c r="H1637" s="2" t="s">
        <v>5637</v>
      </c>
      <c r="I1637" s="2" t="str">
        <f t="shared" si="26"/>
        <v>grotta della Trinità</v>
      </c>
    </row>
    <row r="1638" spans="1:9" ht="14.25" x14ac:dyDescent="0.2">
      <c r="A1638" s="13">
        <v>1637</v>
      </c>
      <c r="B1638" s="18" t="s">
        <v>2228</v>
      </c>
      <c r="C1638" s="15" t="s">
        <v>3331</v>
      </c>
      <c r="D1638" s="15" t="s">
        <v>5638</v>
      </c>
      <c r="E1638" s="15" t="s">
        <v>1091</v>
      </c>
      <c r="F1638" s="15" t="s">
        <v>2654</v>
      </c>
      <c r="G1638" s="13">
        <v>16</v>
      </c>
      <c r="H1638" s="2" t="s">
        <v>5638</v>
      </c>
      <c r="I1638" s="2" t="str">
        <f t="shared" si="26"/>
        <v>grotta  Santa Lucia</v>
      </c>
    </row>
    <row r="1639" spans="1:9" ht="14.25" x14ac:dyDescent="0.2">
      <c r="A1639" s="13">
        <v>1638</v>
      </c>
      <c r="B1639" s="18" t="s">
        <v>3344</v>
      </c>
      <c r="C1639" s="15" t="s">
        <v>3345</v>
      </c>
      <c r="D1639" s="15" t="s">
        <v>5639</v>
      </c>
      <c r="E1639" s="15" t="s">
        <v>1871</v>
      </c>
      <c r="F1639" s="15" t="s">
        <v>2347</v>
      </c>
      <c r="G1639" s="13">
        <v>12</v>
      </c>
      <c r="H1639" s="2" t="s">
        <v>5639</v>
      </c>
      <c r="I1639" s="2" t="str">
        <f t="shared" si="26"/>
        <v>grava in Contrada San Felice</v>
      </c>
    </row>
    <row r="1640" spans="1:9" ht="14.25" x14ac:dyDescent="0.2">
      <c r="A1640" s="13">
        <v>1639</v>
      </c>
      <c r="B1640" s="18" t="s">
        <v>3346</v>
      </c>
      <c r="C1640" s="15" t="s">
        <v>3347</v>
      </c>
      <c r="D1640" s="15" t="s">
        <v>5640</v>
      </c>
      <c r="E1640" s="15" t="s">
        <v>34</v>
      </c>
      <c r="F1640" s="15" t="s">
        <v>3348</v>
      </c>
      <c r="G1640" s="13">
        <v>12</v>
      </c>
      <c r="H1640" s="2" t="s">
        <v>5640</v>
      </c>
      <c r="I1640" s="2" t="str">
        <f t="shared" si="26"/>
        <v>grotta di Orlando</v>
      </c>
    </row>
    <row r="1641" spans="1:9" ht="14.25" x14ac:dyDescent="0.2">
      <c r="A1641" s="13">
        <v>1640</v>
      </c>
      <c r="B1641" s="18" t="s">
        <v>3346</v>
      </c>
      <c r="C1641" s="15" t="s">
        <v>3279</v>
      </c>
      <c r="D1641" s="15" t="s">
        <v>5641</v>
      </c>
      <c r="E1641" s="15" t="s">
        <v>34</v>
      </c>
      <c r="F1641" s="15" t="s">
        <v>3349</v>
      </c>
      <c r="G1641" s="13">
        <v>12</v>
      </c>
      <c r="H1641" s="2" t="s">
        <v>5641</v>
      </c>
      <c r="I1641" s="2" t="str">
        <f t="shared" si="26"/>
        <v>riparo di Orlando</v>
      </c>
    </row>
    <row r="1642" spans="1:9" ht="14.25" x14ac:dyDescent="0.2">
      <c r="A1642" s="13">
        <v>1641</v>
      </c>
      <c r="B1642" s="18" t="s">
        <v>3350</v>
      </c>
      <c r="C1642" s="15" t="s">
        <v>3351</v>
      </c>
      <c r="D1642" s="15" t="s">
        <v>5642</v>
      </c>
      <c r="E1642" s="15" t="s">
        <v>717</v>
      </c>
      <c r="F1642" s="15" t="s">
        <v>3352</v>
      </c>
      <c r="G1642" s="13">
        <v>12</v>
      </c>
      <c r="H1642" s="2" t="s">
        <v>5642</v>
      </c>
      <c r="I1642" s="2" t="str">
        <f t="shared" si="26"/>
        <v>grotta delle Fate Rumene</v>
      </c>
    </row>
    <row r="1643" spans="1:9" ht="14.25" x14ac:dyDescent="0.2">
      <c r="A1643" s="13">
        <v>1642</v>
      </c>
      <c r="B1643" s="18" t="s">
        <v>3353</v>
      </c>
      <c r="C1643" s="15" t="s">
        <v>2513</v>
      </c>
      <c r="D1643" s="15" t="s">
        <v>5643</v>
      </c>
      <c r="E1643" s="15"/>
      <c r="F1643" s="15"/>
      <c r="G1643" s="13">
        <v>5</v>
      </c>
      <c r="H1643" s="2" t="s">
        <v>5643</v>
      </c>
      <c r="I1643" s="2" t="str">
        <f t="shared" si="26"/>
        <v>grotta Bengasi</v>
      </c>
    </row>
    <row r="1644" spans="1:9" ht="14.25" x14ac:dyDescent="0.2">
      <c r="A1644" s="13">
        <v>1643</v>
      </c>
      <c r="B1644" s="18" t="s">
        <v>3354</v>
      </c>
      <c r="C1644" s="15" t="s">
        <v>3355</v>
      </c>
      <c r="D1644" s="15" t="s">
        <v>5644</v>
      </c>
      <c r="E1644" s="15"/>
      <c r="F1644" s="15"/>
      <c r="G1644" s="13">
        <v>5</v>
      </c>
      <c r="H1644" s="2" t="s">
        <v>5644</v>
      </c>
      <c r="I1644" s="2" t="str">
        <f t="shared" si="26"/>
        <v>grotta dello Stenopus</v>
      </c>
    </row>
    <row r="1645" spans="1:9" ht="14.25" x14ac:dyDescent="0.2">
      <c r="A1645" s="13">
        <v>1644</v>
      </c>
      <c r="B1645" s="18" t="s">
        <v>3356</v>
      </c>
      <c r="C1645" s="15" t="s">
        <v>3351</v>
      </c>
      <c r="D1645" s="15" t="s">
        <v>5645</v>
      </c>
      <c r="E1645" s="15" t="s">
        <v>123</v>
      </c>
      <c r="F1645" s="15" t="s">
        <v>2979</v>
      </c>
      <c r="G1645" s="13">
        <v>12</v>
      </c>
      <c r="H1645" s="2" t="s">
        <v>5645</v>
      </c>
      <c r="I1645" s="2" t="str">
        <f t="shared" si="26"/>
        <v>grotta delle Lumache</v>
      </c>
    </row>
    <row r="1646" spans="1:9" ht="14.25" x14ac:dyDescent="0.2">
      <c r="A1646" s="13">
        <v>1645</v>
      </c>
      <c r="B1646" s="18" t="s">
        <v>3357</v>
      </c>
      <c r="C1646" s="15" t="s">
        <v>3340</v>
      </c>
      <c r="D1646" s="15" t="s">
        <v>5646</v>
      </c>
      <c r="E1646" s="15" t="s">
        <v>294</v>
      </c>
      <c r="F1646" s="15" t="s">
        <v>3357</v>
      </c>
      <c r="G1646" s="13">
        <v>12</v>
      </c>
      <c r="H1646" s="2" t="s">
        <v>5646</v>
      </c>
      <c r="I1646" s="2" t="str">
        <f t="shared" si="26"/>
        <v>grotta della Madonna dell'Assunta</v>
      </c>
    </row>
    <row r="1647" spans="1:9" ht="14.25" x14ac:dyDescent="0.2">
      <c r="A1647" s="13">
        <v>1646</v>
      </c>
      <c r="B1647" s="18" t="s">
        <v>3358</v>
      </c>
      <c r="C1647" s="15" t="s">
        <v>3316</v>
      </c>
      <c r="D1647" s="15" t="s">
        <v>5647</v>
      </c>
      <c r="E1647" s="15" t="s">
        <v>123</v>
      </c>
      <c r="F1647" s="15" t="s">
        <v>2979</v>
      </c>
      <c r="G1647" s="13">
        <v>12</v>
      </c>
      <c r="H1647" s="2" t="s">
        <v>5647</v>
      </c>
      <c r="I1647" s="2" t="str">
        <f t="shared" si="26"/>
        <v>grotta della  Spada di Monte Caccia</v>
      </c>
    </row>
    <row r="1648" spans="1:9" ht="14.25" x14ac:dyDescent="0.2">
      <c r="A1648" s="13">
        <v>1647</v>
      </c>
      <c r="B1648" s="18" t="s">
        <v>3260</v>
      </c>
      <c r="C1648" s="15" t="s">
        <v>2513</v>
      </c>
      <c r="D1648" s="15" t="s">
        <v>5648</v>
      </c>
      <c r="E1648" s="15" t="s">
        <v>831</v>
      </c>
      <c r="F1648" s="15"/>
      <c r="G1648" s="13">
        <v>19</v>
      </c>
      <c r="H1648" s="2" t="s">
        <v>5648</v>
      </c>
      <c r="I1648" s="2" t="str">
        <f t="shared" si="26"/>
        <v>grotta Insarti</v>
      </c>
    </row>
    <row r="1649" spans="1:9" ht="14.25" x14ac:dyDescent="0.2">
      <c r="A1649" s="13">
        <v>1648</v>
      </c>
      <c r="B1649" s="18" t="s">
        <v>2419</v>
      </c>
      <c r="C1649" s="15" t="s">
        <v>3359</v>
      </c>
      <c r="D1649" s="15" t="s">
        <v>5649</v>
      </c>
      <c r="E1649" s="15" t="s">
        <v>831</v>
      </c>
      <c r="F1649" s="15"/>
      <c r="G1649" s="13">
        <v>19</v>
      </c>
      <c r="H1649" s="2" t="s">
        <v>5649</v>
      </c>
      <c r="I1649" s="2" t="str">
        <f t="shared" si="26"/>
        <v>grotta del     Campo Sportivo</v>
      </c>
    </row>
    <row r="1650" spans="1:9" ht="14.25" x14ac:dyDescent="0.2">
      <c r="A1650" s="13">
        <v>1649</v>
      </c>
      <c r="B1650" s="18" t="s">
        <v>3360</v>
      </c>
      <c r="C1650" s="15" t="s">
        <v>3361</v>
      </c>
      <c r="D1650" s="15" t="s">
        <v>5650</v>
      </c>
      <c r="E1650" s="15" t="s">
        <v>416</v>
      </c>
      <c r="F1650" s="15"/>
      <c r="G1650" s="13">
        <v>19</v>
      </c>
      <c r="H1650" s="2" t="s">
        <v>5650</v>
      </c>
      <c r="I1650" s="2" t="str">
        <f t="shared" si="26"/>
        <v>grotta del  Pipistrello solitario</v>
      </c>
    </row>
    <row r="1651" spans="1:9" ht="14.25" x14ac:dyDescent="0.2">
      <c r="A1651" s="13">
        <v>1650</v>
      </c>
      <c r="B1651" s="18" t="s">
        <v>3362</v>
      </c>
      <c r="C1651" s="15" t="s">
        <v>3363</v>
      </c>
      <c r="D1651" s="15" t="s">
        <v>5651</v>
      </c>
      <c r="E1651" s="15" t="s">
        <v>335</v>
      </c>
      <c r="F1651" s="15"/>
      <c r="G1651" s="13">
        <v>19</v>
      </c>
      <c r="H1651" s="2" t="s">
        <v>5651</v>
      </c>
      <c r="I1651" s="2" t="str">
        <f t="shared" si="26"/>
        <v>riparo preistorico dell' Arciprete "L'Oscurusciutu"</v>
      </c>
    </row>
    <row r="1652" spans="1:9" ht="14.25" x14ac:dyDescent="0.2">
      <c r="A1652" s="13">
        <v>1651</v>
      </c>
      <c r="B1652" s="18" t="s">
        <v>3364</v>
      </c>
      <c r="C1652" s="15" t="s">
        <v>3342</v>
      </c>
      <c r="D1652" s="15" t="s">
        <v>5652</v>
      </c>
      <c r="E1652" s="15" t="s">
        <v>363</v>
      </c>
      <c r="F1652" s="15"/>
      <c r="G1652" s="13">
        <v>19</v>
      </c>
      <c r="H1652" s="2" t="s">
        <v>5652</v>
      </c>
      <c r="I1652" s="2" t="str">
        <f t="shared" si="26"/>
        <v>grotta   Sant'Elia (sin Grotta del Brigante Pizzichicchio)</v>
      </c>
    </row>
    <row r="1653" spans="1:9" ht="14.25" x14ac:dyDescent="0.2">
      <c r="A1653" s="13">
        <v>1652</v>
      </c>
      <c r="B1653" s="18" t="s">
        <v>3365</v>
      </c>
      <c r="C1653" s="15" t="s">
        <v>2513</v>
      </c>
      <c r="D1653" s="15" t="s">
        <v>5653</v>
      </c>
      <c r="E1653" s="15" t="s">
        <v>363</v>
      </c>
      <c r="F1653" s="15"/>
      <c r="G1653" s="13">
        <v>19</v>
      </c>
      <c r="H1653" s="2" t="s">
        <v>5653</v>
      </c>
      <c r="I1653" s="2" t="str">
        <f t="shared" si="26"/>
        <v>grotta Sant'Elia 1 (sin Grotta di Coppola Grande)</v>
      </c>
    </row>
    <row r="1654" spans="1:9" ht="14.25" x14ac:dyDescent="0.2">
      <c r="A1654" s="13">
        <v>1653</v>
      </c>
      <c r="B1654" s="18" t="s">
        <v>3366</v>
      </c>
      <c r="C1654" s="15" t="s">
        <v>3331</v>
      </c>
      <c r="D1654" s="15" t="s">
        <v>5654</v>
      </c>
      <c r="E1654" s="15" t="s">
        <v>1808</v>
      </c>
      <c r="F1654" s="15"/>
      <c r="G1654" s="13">
        <v>19</v>
      </c>
      <c r="H1654" s="2" t="s">
        <v>5654</v>
      </c>
      <c r="I1654" s="2" t="str">
        <f t="shared" si="26"/>
        <v>grotta  Palmarino</v>
      </c>
    </row>
    <row r="1655" spans="1:9" ht="14.25" x14ac:dyDescent="0.2">
      <c r="A1655" s="13">
        <v>1654</v>
      </c>
      <c r="B1655" s="18" t="s">
        <v>3367</v>
      </c>
      <c r="C1655" s="15" t="s">
        <v>3331</v>
      </c>
      <c r="D1655" s="15" t="s">
        <v>5655</v>
      </c>
      <c r="E1655" s="15" t="s">
        <v>1808</v>
      </c>
      <c r="F1655" s="15"/>
      <c r="G1655" s="13">
        <v>19</v>
      </c>
      <c r="H1655" s="2" t="s">
        <v>5655</v>
      </c>
      <c r="I1655" s="2" t="str">
        <f t="shared" si="26"/>
        <v>grotta  Giovannella</v>
      </c>
    </row>
    <row r="1656" spans="1:9" ht="14.25" x14ac:dyDescent="0.2">
      <c r="A1656" s="13">
        <v>1655</v>
      </c>
      <c r="B1656" s="18" t="s">
        <v>3368</v>
      </c>
      <c r="C1656" s="15" t="s">
        <v>2513</v>
      </c>
      <c r="D1656" s="15" t="s">
        <v>5656</v>
      </c>
      <c r="E1656" s="15" t="s">
        <v>1808</v>
      </c>
      <c r="F1656" s="15"/>
      <c r="G1656" s="13">
        <v>19</v>
      </c>
      <c r="H1656" s="2" t="s">
        <v>5656</v>
      </c>
      <c r="I1656" s="2" t="str">
        <f t="shared" si="26"/>
        <v>grotta Bottari</v>
      </c>
    </row>
    <row r="1657" spans="1:9" ht="14.25" x14ac:dyDescent="0.2">
      <c r="A1657" s="13">
        <v>1656</v>
      </c>
      <c r="B1657" s="18" t="s">
        <v>3369</v>
      </c>
      <c r="C1657" s="15" t="s">
        <v>2513</v>
      </c>
      <c r="D1657" s="15" t="s">
        <v>5657</v>
      </c>
      <c r="E1657" s="15" t="s">
        <v>1808</v>
      </c>
      <c r="F1657" s="15"/>
      <c r="G1657" s="13">
        <v>19</v>
      </c>
      <c r="H1657" s="2" t="s">
        <v>5657</v>
      </c>
      <c r="I1657" s="2" t="str">
        <f t="shared" si="26"/>
        <v xml:space="preserve">grotta Bax 3 </v>
      </c>
    </row>
    <row r="1658" spans="1:9" ht="14.25" x14ac:dyDescent="0.2">
      <c r="A1658" s="13">
        <v>1657</v>
      </c>
      <c r="B1658" s="18" t="s">
        <v>3370</v>
      </c>
      <c r="C1658" s="15" t="s">
        <v>2513</v>
      </c>
      <c r="D1658" s="15" t="s">
        <v>5658</v>
      </c>
      <c r="E1658" s="15" t="s">
        <v>1808</v>
      </c>
      <c r="F1658" s="15"/>
      <c r="G1658" s="13">
        <v>19</v>
      </c>
      <c r="H1658" s="2" t="s">
        <v>5658</v>
      </c>
      <c r="I1658" s="2" t="str">
        <f t="shared" si="26"/>
        <v xml:space="preserve">grotta Bax 4 </v>
      </c>
    </row>
    <row r="1659" spans="1:9" ht="14.25" x14ac:dyDescent="0.2">
      <c r="A1659" s="13">
        <v>1658</v>
      </c>
      <c r="B1659" s="18" t="s">
        <v>3371</v>
      </c>
      <c r="C1659" s="15" t="s">
        <v>3337</v>
      </c>
      <c r="D1659" s="15" t="s">
        <v>5659</v>
      </c>
      <c r="E1659" s="15" t="s">
        <v>242</v>
      </c>
      <c r="F1659" s="15" t="s">
        <v>1330</v>
      </c>
      <c r="G1659" s="13">
        <v>9</v>
      </c>
      <c r="H1659" s="2" t="s">
        <v>5659</v>
      </c>
      <c r="I1659" s="2" t="str">
        <f t="shared" si="26"/>
        <v>grotta del Leone</v>
      </c>
    </row>
    <row r="1660" spans="1:9" ht="14.25" x14ac:dyDescent="0.2">
      <c r="A1660" s="13">
        <v>1659</v>
      </c>
      <c r="B1660" s="18" t="s">
        <v>3372</v>
      </c>
      <c r="C1660" s="15" t="s">
        <v>3373</v>
      </c>
      <c r="D1660" s="15" t="s">
        <v>5660</v>
      </c>
      <c r="E1660" s="15" t="s">
        <v>581</v>
      </c>
      <c r="F1660" s="15" t="s">
        <v>3374</v>
      </c>
      <c r="G1660" s="13">
        <v>4</v>
      </c>
      <c r="H1660" s="2" t="s">
        <v>5660</v>
      </c>
      <c r="I1660" s="2" t="str">
        <f t="shared" si="26"/>
        <v>grave del Pallone</v>
      </c>
    </row>
    <row r="1661" spans="1:9" ht="14.25" x14ac:dyDescent="0.2">
      <c r="A1661" s="13">
        <v>1660</v>
      </c>
      <c r="B1661" s="18" t="s">
        <v>3375</v>
      </c>
      <c r="C1661" s="15" t="s">
        <v>2513</v>
      </c>
      <c r="D1661" s="15" t="s">
        <v>5661</v>
      </c>
      <c r="E1661" s="15" t="s">
        <v>1188</v>
      </c>
      <c r="F1661" s="15" t="s">
        <v>1688</v>
      </c>
      <c r="G1661" s="13">
        <v>1</v>
      </c>
      <c r="H1661" s="2" t="s">
        <v>5661</v>
      </c>
      <c r="I1661" s="2" t="str">
        <f t="shared" si="26"/>
        <v>grotta Montenero Delli Santi 6</v>
      </c>
    </row>
    <row r="1662" spans="1:9" ht="14.25" x14ac:dyDescent="0.2">
      <c r="A1662" s="13">
        <v>1661</v>
      </c>
      <c r="B1662" s="18" t="s">
        <v>3376</v>
      </c>
      <c r="C1662" s="15" t="s">
        <v>2513</v>
      </c>
      <c r="D1662" s="15" t="s">
        <v>5662</v>
      </c>
      <c r="E1662" s="15" t="s">
        <v>1188</v>
      </c>
      <c r="F1662" s="15" t="s">
        <v>1688</v>
      </c>
      <c r="G1662" s="13">
        <v>1</v>
      </c>
      <c r="H1662" s="2" t="s">
        <v>5662</v>
      </c>
      <c r="I1662" s="2" t="str">
        <f t="shared" si="26"/>
        <v>grotta Montenero Delli Santi 1</v>
      </c>
    </row>
    <row r="1663" spans="1:9" ht="14.25" x14ac:dyDescent="0.2">
      <c r="A1663" s="13">
        <v>1662</v>
      </c>
      <c r="B1663" s="18" t="s">
        <v>3377</v>
      </c>
      <c r="C1663" s="15" t="s">
        <v>2513</v>
      </c>
      <c r="D1663" s="15" t="s">
        <v>5663</v>
      </c>
      <c r="E1663" s="15" t="s">
        <v>1188</v>
      </c>
      <c r="F1663" s="15" t="s">
        <v>1688</v>
      </c>
      <c r="G1663" s="13">
        <v>1</v>
      </c>
      <c r="H1663" s="2" t="s">
        <v>5663</v>
      </c>
      <c r="I1663" s="2" t="str">
        <f t="shared" si="26"/>
        <v>grotta Montenero Delli Santi 4</v>
      </c>
    </row>
    <row r="1664" spans="1:9" ht="14.25" x14ac:dyDescent="0.2">
      <c r="A1664" s="13">
        <v>1663</v>
      </c>
      <c r="B1664" s="18" t="s">
        <v>3378</v>
      </c>
      <c r="C1664" s="15" t="s">
        <v>2513</v>
      </c>
      <c r="D1664" s="15" t="s">
        <v>5664</v>
      </c>
      <c r="E1664" s="15" t="s">
        <v>1165</v>
      </c>
      <c r="F1664" s="15" t="s">
        <v>3379</v>
      </c>
      <c r="G1664" s="13">
        <v>1</v>
      </c>
      <c r="H1664" s="2" t="s">
        <v>5664</v>
      </c>
      <c r="I1664" s="2" t="str">
        <f t="shared" si="26"/>
        <v>grotta Sant'Agostino</v>
      </c>
    </row>
    <row r="1665" spans="1:9" ht="14.25" x14ac:dyDescent="0.2">
      <c r="A1665" s="13">
        <v>1664</v>
      </c>
      <c r="B1665" s="18" t="s">
        <v>3380</v>
      </c>
      <c r="C1665" s="15" t="s">
        <v>2513</v>
      </c>
      <c r="D1665" s="15" t="s">
        <v>5665</v>
      </c>
      <c r="E1665" s="15" t="s">
        <v>1165</v>
      </c>
      <c r="F1665" s="15" t="s">
        <v>3381</v>
      </c>
      <c r="G1665" s="13">
        <v>1</v>
      </c>
      <c r="H1665" s="2" t="s">
        <v>5665</v>
      </c>
      <c r="I1665" s="2" t="str">
        <f t="shared" si="26"/>
        <v>grotta Giglia</v>
      </c>
    </row>
    <row r="1666" spans="1:9" ht="14.25" x14ac:dyDescent="0.2">
      <c r="A1666" s="13">
        <v>1665</v>
      </c>
      <c r="B1666" s="18" t="s">
        <v>3382</v>
      </c>
      <c r="C1666" s="15" t="s">
        <v>2513</v>
      </c>
      <c r="D1666" s="15" t="s">
        <v>5666</v>
      </c>
      <c r="E1666" s="15" t="s">
        <v>1165</v>
      </c>
      <c r="F1666" s="15" t="s">
        <v>3383</v>
      </c>
      <c r="G1666" s="13">
        <v>1</v>
      </c>
      <c r="H1666" s="2" t="s">
        <v>5666</v>
      </c>
      <c r="I1666" s="2" t="str">
        <f t="shared" si="26"/>
        <v>grotta La Quercia (grotta del Cameriere</v>
      </c>
    </row>
    <row r="1667" spans="1:9" ht="14.25" x14ac:dyDescent="0.2">
      <c r="A1667" s="13">
        <v>1666</v>
      </c>
      <c r="B1667" s="18" t="s">
        <v>3384</v>
      </c>
      <c r="C1667" s="15" t="s">
        <v>2513</v>
      </c>
      <c r="D1667" s="15" t="s">
        <v>5667</v>
      </c>
      <c r="E1667" s="15" t="s">
        <v>391</v>
      </c>
      <c r="F1667" s="15"/>
      <c r="G1667" s="13">
        <v>19</v>
      </c>
      <c r="H1667" s="2" t="s">
        <v>5667</v>
      </c>
      <c r="I1667" s="2" t="str">
        <f t="shared" si="26"/>
        <v>grotta  Russoli 2</v>
      </c>
    </row>
    <row r="1668" spans="1:9" ht="14.25" x14ac:dyDescent="0.2">
      <c r="A1668" s="13">
        <v>1667</v>
      </c>
      <c r="B1668" s="18" t="s">
        <v>3385</v>
      </c>
      <c r="C1668" s="15" t="s">
        <v>2513</v>
      </c>
      <c r="D1668" s="15" t="s">
        <v>5668</v>
      </c>
      <c r="E1668" s="15" t="s">
        <v>391</v>
      </c>
      <c r="F1668" s="15"/>
      <c r="G1668" s="13">
        <v>19</v>
      </c>
      <c r="H1668" s="2" t="s">
        <v>5668</v>
      </c>
      <c r="I1668" s="2" t="str">
        <f t="shared" si="26"/>
        <v>grotta Serre D'Antuono (grotta del Sacrificio)</v>
      </c>
    </row>
    <row r="1669" spans="1:9" ht="14.25" x14ac:dyDescent="0.2">
      <c r="A1669" s="13">
        <v>1668</v>
      </c>
      <c r="B1669" s="18" t="s">
        <v>3386</v>
      </c>
      <c r="C1669" s="15" t="s">
        <v>3387</v>
      </c>
      <c r="D1669" s="15" t="s">
        <v>5669</v>
      </c>
      <c r="E1669" s="15" t="s">
        <v>397</v>
      </c>
      <c r="F1669" s="15"/>
      <c r="G1669" s="13">
        <v>19</v>
      </c>
      <c r="H1669" s="2" t="s">
        <v>5669</v>
      </c>
      <c r="I1669" s="2" t="str">
        <f t="shared" si="26"/>
        <v>pozzo Santa Croce</v>
      </c>
    </row>
    <row r="1670" spans="1:9" ht="14.25" x14ac:dyDescent="0.2">
      <c r="A1670" s="13">
        <v>1669</v>
      </c>
      <c r="B1670" s="18" t="s">
        <v>3388</v>
      </c>
      <c r="C1670" s="15" t="s">
        <v>3389</v>
      </c>
      <c r="D1670" s="15" t="s">
        <v>5670</v>
      </c>
      <c r="E1670" s="15" t="s">
        <v>397</v>
      </c>
      <c r="F1670" s="15"/>
      <c r="G1670" s="13">
        <v>19</v>
      </c>
      <c r="H1670" s="2" t="s">
        <v>5670</v>
      </c>
      <c r="I1670" s="2" t="str">
        <f t="shared" si="26"/>
        <v>grotta dei Camini</v>
      </c>
    </row>
    <row r="1671" spans="1:9" ht="14.25" x14ac:dyDescent="0.2">
      <c r="A1671" s="13">
        <v>1670</v>
      </c>
      <c r="B1671" s="18" t="s">
        <v>3390</v>
      </c>
      <c r="C1671" s="15" t="s">
        <v>3391</v>
      </c>
      <c r="D1671" s="15" t="s">
        <v>5671</v>
      </c>
      <c r="E1671" s="15" t="s">
        <v>831</v>
      </c>
      <c r="F1671" s="15"/>
      <c r="G1671" s="13">
        <v>19</v>
      </c>
      <c r="H1671" s="2" t="s">
        <v>5671</v>
      </c>
      <c r="I1671" s="2" t="str">
        <f t="shared" si="26"/>
        <v>grotta di   Monte Vecchio</v>
      </c>
    </row>
    <row r="1672" spans="1:9" ht="14.25" x14ac:dyDescent="0.2">
      <c r="A1672" s="13">
        <v>1671</v>
      </c>
      <c r="B1672" s="18" t="s">
        <v>3392</v>
      </c>
      <c r="C1672" s="15" t="s">
        <v>2513</v>
      </c>
      <c r="D1672" s="15" t="s">
        <v>5672</v>
      </c>
      <c r="E1672" s="15" t="s">
        <v>831</v>
      </c>
      <c r="F1672" s="15"/>
      <c r="G1672" s="13">
        <v>19</v>
      </c>
      <c r="H1672" s="2" t="s">
        <v>5672</v>
      </c>
      <c r="I1672" s="2" t="str">
        <f t="shared" si="26"/>
        <v xml:space="preserve">grotta Masseria San Pietro </v>
      </c>
    </row>
    <row r="1673" spans="1:9" ht="14.25" x14ac:dyDescent="0.2">
      <c r="A1673" s="13">
        <v>1672</v>
      </c>
      <c r="B1673" s="18" t="s">
        <v>3393</v>
      </c>
      <c r="C1673" s="15" t="s">
        <v>2513</v>
      </c>
      <c r="D1673" s="15" t="s">
        <v>5673</v>
      </c>
      <c r="E1673" s="15" t="s">
        <v>831</v>
      </c>
      <c r="F1673" s="15"/>
      <c r="G1673" s="13">
        <v>19</v>
      </c>
      <c r="H1673" s="2" t="s">
        <v>5673</v>
      </c>
      <c r="I1673" s="2" t="str">
        <f t="shared" si="26"/>
        <v>grotta Abate Nicola Grande</v>
      </c>
    </row>
    <row r="1674" spans="1:9" ht="14.25" x14ac:dyDescent="0.2">
      <c r="A1674" s="13">
        <v>1673</v>
      </c>
      <c r="B1674" s="18" t="s">
        <v>3394</v>
      </c>
      <c r="C1674" s="15" t="s">
        <v>2513</v>
      </c>
      <c r="D1674" s="15" t="s">
        <v>5674</v>
      </c>
      <c r="E1674" s="15" t="s">
        <v>831</v>
      </c>
      <c r="F1674" s="15"/>
      <c r="G1674" s="13">
        <v>19</v>
      </c>
      <c r="H1674" s="2" t="s">
        <v>5674</v>
      </c>
      <c r="I1674" s="2" t="str">
        <f t="shared" si="26"/>
        <v>grotta Nisi</v>
      </c>
    </row>
    <row r="1675" spans="1:9" ht="14.25" x14ac:dyDescent="0.2">
      <c r="A1675" s="13">
        <v>1674</v>
      </c>
      <c r="B1675" s="18" t="s">
        <v>3395</v>
      </c>
      <c r="C1675" s="15" t="s">
        <v>3331</v>
      </c>
      <c r="D1675" s="15" t="s">
        <v>5675</v>
      </c>
      <c r="E1675" s="15" t="s">
        <v>831</v>
      </c>
      <c r="F1675" s="15"/>
      <c r="G1675" s="13">
        <v>19</v>
      </c>
      <c r="H1675" s="2" t="s">
        <v>5675</v>
      </c>
      <c r="I1675" s="2" t="str">
        <f t="shared" si="26"/>
        <v>grotta  Abbondanza 3</v>
      </c>
    </row>
    <row r="1676" spans="1:9" ht="14.25" x14ac:dyDescent="0.2">
      <c r="A1676" s="13">
        <v>1675</v>
      </c>
      <c r="B1676" s="18" t="s">
        <v>3396</v>
      </c>
      <c r="C1676" s="15" t="s">
        <v>3337</v>
      </c>
      <c r="D1676" s="15" t="s">
        <v>5676</v>
      </c>
      <c r="E1676" s="15" t="s">
        <v>1207</v>
      </c>
      <c r="F1676" s="15"/>
      <c r="G1676" s="13">
        <v>1</v>
      </c>
      <c r="H1676" s="2" t="s">
        <v>5676</v>
      </c>
      <c r="I1676" s="2" t="str">
        <f t="shared" si="26"/>
        <v xml:space="preserve">grotta del Principe </v>
      </c>
    </row>
    <row r="1677" spans="1:9" ht="14.25" x14ac:dyDescent="0.2">
      <c r="A1677" s="13">
        <v>1676</v>
      </c>
      <c r="B1677" s="18" t="s">
        <v>3397</v>
      </c>
      <c r="C1677" s="15" t="s">
        <v>3331</v>
      </c>
      <c r="D1677" s="15" t="s">
        <v>5677</v>
      </c>
      <c r="E1677" s="15" t="s">
        <v>831</v>
      </c>
      <c r="F1677" s="15"/>
      <c r="G1677" s="13">
        <v>19</v>
      </c>
      <c r="H1677" s="2" t="s">
        <v>5677</v>
      </c>
      <c r="I1677" s="2" t="str">
        <f t="shared" si="26"/>
        <v>grotta  Ciarlette</v>
      </c>
    </row>
    <row r="1678" spans="1:9" ht="14.25" x14ac:dyDescent="0.2">
      <c r="A1678" s="13">
        <v>1677</v>
      </c>
      <c r="B1678" s="18" t="s">
        <v>3398</v>
      </c>
      <c r="C1678" s="15" t="s">
        <v>2164</v>
      </c>
      <c r="D1678" s="15" t="s">
        <v>5678</v>
      </c>
      <c r="E1678" s="15" t="s">
        <v>1222</v>
      </c>
      <c r="F1678" s="15" t="s">
        <v>3399</v>
      </c>
      <c r="G1678" s="13">
        <v>3</v>
      </c>
      <c r="H1678" s="2" t="s">
        <v>5678</v>
      </c>
      <c r="I1678" s="2" t="str">
        <f t="shared" si="26"/>
        <v>Inghiottitoio di  Lama Chiancone</v>
      </c>
    </row>
    <row r="1679" spans="1:9" ht="14.25" x14ac:dyDescent="0.2">
      <c r="A1679" s="13">
        <v>1678</v>
      </c>
      <c r="B1679" s="18" t="s">
        <v>3400</v>
      </c>
      <c r="C1679" s="15" t="s">
        <v>1151</v>
      </c>
      <c r="D1679" s="15" t="s">
        <v>5679</v>
      </c>
      <c r="E1679" s="15" t="s">
        <v>226</v>
      </c>
      <c r="F1679" s="15"/>
      <c r="G1679" s="13">
        <v>5</v>
      </c>
      <c r="H1679" s="2" t="s">
        <v>5679</v>
      </c>
      <c r="I1679" s="2" t="str">
        <f t="shared" si="26"/>
        <v>Voragine Lu Nanni</v>
      </c>
    </row>
    <row r="1680" spans="1:9" ht="14.25" x14ac:dyDescent="0.2">
      <c r="A1680" s="13">
        <v>1679</v>
      </c>
      <c r="B1680" s="18" t="s">
        <v>3401</v>
      </c>
      <c r="C1680" s="15" t="s">
        <v>3340</v>
      </c>
      <c r="D1680" s="15" t="s">
        <v>5680</v>
      </c>
      <c r="E1680" s="15" t="s">
        <v>226</v>
      </c>
      <c r="F1680" s="15" t="s">
        <v>3402</v>
      </c>
      <c r="G1680" s="13">
        <v>5</v>
      </c>
      <c r="H1680" s="2" t="s">
        <v>5680</v>
      </c>
      <c r="I1680" s="2" t="str">
        <f t="shared" si="26"/>
        <v>grotta della Lea</v>
      </c>
    </row>
    <row r="1681" spans="1:9" ht="14.25" x14ac:dyDescent="0.2">
      <c r="A1681" s="13">
        <v>1680</v>
      </c>
      <c r="B1681" s="18" t="s">
        <v>3403</v>
      </c>
      <c r="C1681" s="15" t="s">
        <v>1700</v>
      </c>
      <c r="D1681" s="15" t="s">
        <v>5681</v>
      </c>
      <c r="E1681" s="15" t="s">
        <v>1453</v>
      </c>
      <c r="F1681" s="15" t="s">
        <v>3403</v>
      </c>
      <c r="G1681" s="13">
        <v>5</v>
      </c>
      <c r="H1681" s="2" t="s">
        <v>5681</v>
      </c>
      <c r="I1681" s="2" t="str">
        <f t="shared" si="26"/>
        <v>Inghiottitoio  Sirei</v>
      </c>
    </row>
    <row r="1682" spans="1:9" ht="14.25" x14ac:dyDescent="0.2">
      <c r="A1682" s="13">
        <v>1681</v>
      </c>
      <c r="B1682" s="18" t="s">
        <v>3404</v>
      </c>
      <c r="C1682" s="15" t="s">
        <v>2513</v>
      </c>
      <c r="D1682" s="15" t="s">
        <v>5682</v>
      </c>
      <c r="E1682" s="15" t="s">
        <v>141</v>
      </c>
      <c r="F1682" s="15" t="s">
        <v>3405</v>
      </c>
      <c r="G1682" s="13">
        <v>5</v>
      </c>
      <c r="H1682" s="2" t="s">
        <v>5682</v>
      </c>
      <c r="I1682" s="2" t="str">
        <f t="shared" si="26"/>
        <v>grotta Drec</v>
      </c>
    </row>
    <row r="1683" spans="1:9" ht="14.25" x14ac:dyDescent="0.2">
      <c r="A1683" s="13">
        <v>1682</v>
      </c>
      <c r="B1683" s="18" t="s">
        <v>2997</v>
      </c>
      <c r="C1683" s="15" t="s">
        <v>3337</v>
      </c>
      <c r="D1683" s="15" t="s">
        <v>5683</v>
      </c>
      <c r="E1683" s="15" t="s">
        <v>242</v>
      </c>
      <c r="F1683" s="15" t="s">
        <v>3406</v>
      </c>
      <c r="G1683" s="13">
        <v>9</v>
      </c>
      <c r="H1683" s="2" t="s">
        <v>5683</v>
      </c>
      <c r="I1683" s="2" t="str">
        <f t="shared" si="26"/>
        <v>grotta del Serpente</v>
      </c>
    </row>
    <row r="1684" spans="1:9" ht="14.25" x14ac:dyDescent="0.2">
      <c r="A1684" s="13">
        <v>1683</v>
      </c>
      <c r="B1684" s="18" t="s">
        <v>3407</v>
      </c>
      <c r="C1684" s="15" t="s">
        <v>3351</v>
      </c>
      <c r="D1684" s="15" t="s">
        <v>5684</v>
      </c>
      <c r="E1684" s="15" t="s">
        <v>141</v>
      </c>
      <c r="F1684" s="15" t="s">
        <v>3408</v>
      </c>
      <c r="G1684" s="13">
        <v>9</v>
      </c>
      <c r="H1684" s="2" t="s">
        <v>5684</v>
      </c>
      <c r="I1684" s="2" t="str">
        <f t="shared" si="26"/>
        <v>grotta delle Radici</v>
      </c>
    </row>
    <row r="1685" spans="1:9" ht="14.25" x14ac:dyDescent="0.2">
      <c r="A1685" s="13">
        <v>1684</v>
      </c>
      <c r="B1685" s="18" t="s">
        <v>3409</v>
      </c>
      <c r="C1685" s="15" t="s">
        <v>2513</v>
      </c>
      <c r="D1685" s="15" t="s">
        <v>5685</v>
      </c>
      <c r="E1685" s="15" t="s">
        <v>3410</v>
      </c>
      <c r="F1685" s="15" t="s">
        <v>3411</v>
      </c>
      <c r="G1685" s="13">
        <v>9</v>
      </c>
      <c r="H1685" s="2" t="s">
        <v>5685</v>
      </c>
      <c r="I1685" s="2" t="str">
        <f t="shared" si="26"/>
        <v>grotta Marginia</v>
      </c>
    </row>
    <row r="1686" spans="1:9" ht="14.25" x14ac:dyDescent="0.2">
      <c r="A1686" s="13">
        <v>1685</v>
      </c>
      <c r="B1686" s="18" t="s">
        <v>3412</v>
      </c>
      <c r="C1686" s="15" t="s">
        <v>3337</v>
      </c>
      <c r="D1686" s="15" t="s">
        <v>5686</v>
      </c>
      <c r="E1686" s="15" t="s">
        <v>123</v>
      </c>
      <c r="F1686" s="15" t="s">
        <v>3412</v>
      </c>
      <c r="G1686" s="13">
        <v>12</v>
      </c>
      <c r="H1686" s="2" t="s">
        <v>5686</v>
      </c>
      <c r="I1686" s="2" t="str">
        <f t="shared" si="26"/>
        <v>grotta del Feudo di San Francesco</v>
      </c>
    </row>
    <row r="1687" spans="1:9" ht="14.25" x14ac:dyDescent="0.2">
      <c r="A1687" s="13">
        <v>1686</v>
      </c>
      <c r="B1687" s="18" t="s">
        <v>3413</v>
      </c>
      <c r="C1687" s="15" t="s">
        <v>3414</v>
      </c>
      <c r="D1687" s="15" t="s">
        <v>5687</v>
      </c>
      <c r="E1687" s="15" t="s">
        <v>139</v>
      </c>
      <c r="F1687" s="15" t="s">
        <v>3413</v>
      </c>
      <c r="G1687" s="13">
        <v>12</v>
      </c>
      <c r="H1687" s="2" t="s">
        <v>5687</v>
      </c>
      <c r="I1687" s="2" t="str">
        <f t="shared" si="26"/>
        <v>grave in Contrada Panzini</v>
      </c>
    </row>
    <row r="1688" spans="1:9" ht="14.25" x14ac:dyDescent="0.2">
      <c r="A1688" s="13">
        <v>1687</v>
      </c>
      <c r="B1688" s="18" t="s">
        <v>2001</v>
      </c>
      <c r="C1688" s="15" t="s">
        <v>3361</v>
      </c>
      <c r="D1688" s="15" t="s">
        <v>5688</v>
      </c>
      <c r="E1688" s="15" t="s">
        <v>1203</v>
      </c>
      <c r="F1688" s="15" t="s">
        <v>3415</v>
      </c>
      <c r="G1688" s="13">
        <v>12</v>
      </c>
      <c r="H1688" s="2" t="s">
        <v>5688</v>
      </c>
      <c r="I1688" s="2" t="str">
        <f t="shared" si="26"/>
        <v>grotta del  Fico</v>
      </c>
    </row>
    <row r="1689" spans="1:9" ht="14.25" x14ac:dyDescent="0.2">
      <c r="A1689" s="13">
        <v>1688</v>
      </c>
      <c r="B1689" s="18" t="s">
        <v>3416</v>
      </c>
      <c r="C1689" s="15" t="s">
        <v>3417</v>
      </c>
      <c r="D1689" s="15" t="s">
        <v>5689</v>
      </c>
      <c r="E1689" s="15" t="s">
        <v>1203</v>
      </c>
      <c r="F1689" s="15" t="s">
        <v>3415</v>
      </c>
      <c r="G1689" s="13">
        <v>12</v>
      </c>
      <c r="H1689" s="2" t="s">
        <v>5689</v>
      </c>
      <c r="I1689" s="2" t="str">
        <f t="shared" ref="I1689:I1752" si="27">H1689</f>
        <v>grotticella dei Gechi</v>
      </c>
    </row>
    <row r="1690" spans="1:9" ht="14.25" x14ac:dyDescent="0.2">
      <c r="A1690" s="13">
        <v>1689</v>
      </c>
      <c r="B1690" s="18" t="s">
        <v>3418</v>
      </c>
      <c r="C1690" s="15" t="s">
        <v>3419</v>
      </c>
      <c r="D1690" s="15" t="s">
        <v>5690</v>
      </c>
      <c r="E1690" s="15" t="s">
        <v>1203</v>
      </c>
      <c r="F1690" s="15" t="s">
        <v>3415</v>
      </c>
      <c r="G1690" s="13">
        <v>12</v>
      </c>
      <c r="H1690" s="2" t="s">
        <v>5690</v>
      </c>
      <c r="I1690" s="2" t="str">
        <f t="shared" si="27"/>
        <v>grotticella deile Coste di Consiglio</v>
      </c>
    </row>
    <row r="1691" spans="1:9" ht="14.25" x14ac:dyDescent="0.2">
      <c r="A1691" s="13">
        <v>1690</v>
      </c>
      <c r="B1691" s="18" t="s">
        <v>3420</v>
      </c>
      <c r="C1691" s="15" t="s">
        <v>6304</v>
      </c>
      <c r="D1691" s="15" t="s">
        <v>6305</v>
      </c>
      <c r="E1691" s="15" t="s">
        <v>397</v>
      </c>
      <c r="F1691" s="15" t="s">
        <v>3421</v>
      </c>
      <c r="G1691" s="13">
        <v>10</v>
      </c>
      <c r="H1691" s="2" t="s">
        <v>6305</v>
      </c>
      <c r="I1691" s="2" t="str">
        <f t="shared" si="27"/>
        <v>grotta presso Masseria Porto Piccolo (Pozzo del Daino)</v>
      </c>
    </row>
    <row r="1692" spans="1:9" ht="14.25" x14ac:dyDescent="0.2">
      <c r="A1692" s="13">
        <v>1691</v>
      </c>
      <c r="B1692" s="18" t="s">
        <v>3422</v>
      </c>
      <c r="C1692" s="15"/>
      <c r="D1692" s="15" t="s">
        <v>3422</v>
      </c>
      <c r="E1692" s="15" t="s">
        <v>625</v>
      </c>
      <c r="F1692" s="15" t="s">
        <v>3423</v>
      </c>
      <c r="G1692" s="13">
        <v>10</v>
      </c>
      <c r="H1692" s="2" t="s">
        <v>5691</v>
      </c>
      <c r="I1692" s="2" t="str">
        <f>MID(H1692,2,1000)</f>
        <v>Pozzo Triglio</v>
      </c>
    </row>
    <row r="1693" spans="1:9" ht="14.25" x14ac:dyDescent="0.2">
      <c r="A1693" s="13">
        <v>1692</v>
      </c>
      <c r="B1693" s="18" t="s">
        <v>3424</v>
      </c>
      <c r="C1693" s="15" t="s">
        <v>3337</v>
      </c>
      <c r="D1693" s="15" t="s">
        <v>5692</v>
      </c>
      <c r="E1693" s="15" t="s">
        <v>1203</v>
      </c>
      <c r="F1693" s="15" t="s">
        <v>1367</v>
      </c>
      <c r="G1693" s="13">
        <v>12</v>
      </c>
      <c r="H1693" s="2" t="s">
        <v>5692</v>
      </c>
      <c r="I1693" s="2" t="str">
        <f t="shared" si="27"/>
        <v>grotta del  Finestrino</v>
      </c>
    </row>
    <row r="1694" spans="1:9" ht="14.25" x14ac:dyDescent="0.2">
      <c r="A1694" s="13">
        <v>1693</v>
      </c>
      <c r="B1694" s="18" t="s">
        <v>3425</v>
      </c>
      <c r="C1694" s="15" t="s">
        <v>3347</v>
      </c>
      <c r="D1694" s="15" t="s">
        <v>5693</v>
      </c>
      <c r="E1694" s="15" t="s">
        <v>1203</v>
      </c>
      <c r="F1694" s="15" t="s">
        <v>1367</v>
      </c>
      <c r="G1694" s="13">
        <v>12</v>
      </c>
      <c r="H1694" s="2" t="s">
        <v>5693</v>
      </c>
      <c r="I1694" s="2" t="str">
        <f t="shared" si="27"/>
        <v>grotta di Tuppicello</v>
      </c>
    </row>
    <row r="1695" spans="1:9" ht="14.25" x14ac:dyDescent="0.2">
      <c r="A1695" s="13">
        <v>1694</v>
      </c>
      <c r="B1695" s="18" t="s">
        <v>3426</v>
      </c>
      <c r="C1695" s="15"/>
      <c r="D1695" s="15" t="s">
        <v>3426</v>
      </c>
      <c r="E1695" s="15" t="s">
        <v>679</v>
      </c>
      <c r="F1695" s="15" t="s">
        <v>1367</v>
      </c>
      <c r="G1695" s="13">
        <v>4</v>
      </c>
      <c r="H1695" s="2" t="s">
        <v>5694</v>
      </c>
      <c r="I1695" s="2" t="str">
        <f>MID(H1695,2,1000)</f>
        <v>Bocca del Lupo</v>
      </c>
    </row>
    <row r="1696" spans="1:9" ht="14.25" x14ac:dyDescent="0.2">
      <c r="A1696" s="13">
        <v>1695</v>
      </c>
      <c r="B1696" s="18" t="s">
        <v>3427</v>
      </c>
      <c r="C1696" s="15" t="s">
        <v>3428</v>
      </c>
      <c r="D1696" s="15" t="s">
        <v>5695</v>
      </c>
      <c r="E1696" s="15" t="s">
        <v>679</v>
      </c>
      <c r="F1696" s="15"/>
      <c r="G1696" s="13">
        <v>4</v>
      </c>
      <c r="H1696" s="2" t="s">
        <v>5695</v>
      </c>
      <c r="I1696" s="2" t="str">
        <f t="shared" si="27"/>
        <v>condotta di Castelluccio</v>
      </c>
    </row>
    <row r="1697" spans="1:9" ht="14.25" x14ac:dyDescent="0.2">
      <c r="A1697" s="13">
        <v>1696</v>
      </c>
      <c r="B1697" s="18" t="s">
        <v>3429</v>
      </c>
      <c r="C1697" s="15" t="s">
        <v>3430</v>
      </c>
      <c r="D1697" s="15" t="s">
        <v>5696</v>
      </c>
      <c r="E1697" s="15" t="s">
        <v>679</v>
      </c>
      <c r="F1697" s="15"/>
      <c r="G1697" s="13">
        <v>4</v>
      </c>
      <c r="H1697" s="2" t="s">
        <v>5696</v>
      </c>
      <c r="I1697" s="2" t="str">
        <f t="shared" si="27"/>
        <v>grottina di  Monte Le Fergole</v>
      </c>
    </row>
    <row r="1698" spans="1:9" ht="14.25" x14ac:dyDescent="0.2">
      <c r="A1698" s="13">
        <v>1697</v>
      </c>
      <c r="B1698" s="18" t="s">
        <v>3429</v>
      </c>
      <c r="C1698" s="15" t="s">
        <v>3431</v>
      </c>
      <c r="D1698" s="15" t="s">
        <v>5697</v>
      </c>
      <c r="E1698" s="15" t="s">
        <v>679</v>
      </c>
      <c r="F1698" s="15"/>
      <c r="G1698" s="13">
        <v>4</v>
      </c>
      <c r="H1698" s="2" t="s">
        <v>5697</v>
      </c>
      <c r="I1698" s="2" t="str">
        <f t="shared" si="27"/>
        <v>Condotta di Monte Le Fergole</v>
      </c>
    </row>
    <row r="1699" spans="1:9" ht="14.25" x14ac:dyDescent="0.2">
      <c r="A1699" s="13">
        <v>1698</v>
      </c>
      <c r="B1699" s="18" t="s">
        <v>3432</v>
      </c>
      <c r="C1699" s="15" t="s">
        <v>2513</v>
      </c>
      <c r="D1699" s="15" t="s">
        <v>5698</v>
      </c>
      <c r="E1699" s="15" t="s">
        <v>679</v>
      </c>
      <c r="F1699" s="15"/>
      <c r="G1699" s="13">
        <v>4</v>
      </c>
      <c r="H1699" s="2" t="s">
        <v>5698</v>
      </c>
      <c r="I1699" s="2" t="str">
        <f t="shared" si="27"/>
        <v>grotta Ovile dio Termetrio</v>
      </c>
    </row>
    <row r="1700" spans="1:9" ht="14.25" x14ac:dyDescent="0.2">
      <c r="A1700" s="13">
        <v>1699</v>
      </c>
      <c r="B1700" s="18" t="s">
        <v>3433</v>
      </c>
      <c r="C1700" s="15" t="s">
        <v>3434</v>
      </c>
      <c r="D1700" s="15" t="s">
        <v>5699</v>
      </c>
      <c r="E1700" s="15" t="s">
        <v>679</v>
      </c>
      <c r="F1700" s="15"/>
      <c r="G1700" s="13">
        <v>4</v>
      </c>
      <c r="H1700" s="2" t="s">
        <v>5699</v>
      </c>
      <c r="I1700" s="2" t="str">
        <f t="shared" si="27"/>
        <v>grotta dell' Histori</v>
      </c>
    </row>
    <row r="1701" spans="1:9" ht="14.25" x14ac:dyDescent="0.2">
      <c r="A1701" s="13">
        <v>1700</v>
      </c>
      <c r="B1701" s="18" t="s">
        <v>3435</v>
      </c>
      <c r="C1701" s="15" t="s">
        <v>3436</v>
      </c>
      <c r="D1701" s="15" t="s">
        <v>5700</v>
      </c>
      <c r="E1701" s="15" t="s">
        <v>1808</v>
      </c>
      <c r="F1701" s="15" t="s">
        <v>3437</v>
      </c>
      <c r="G1701" s="13">
        <v>7</v>
      </c>
      <c r="H1701" s="2" t="s">
        <v>5700</v>
      </c>
      <c r="I1701" s="2" t="str">
        <f t="shared" si="27"/>
        <v>grotta di  Santa Francesca</v>
      </c>
    </row>
    <row r="1702" spans="1:9" ht="14.25" x14ac:dyDescent="0.2">
      <c r="A1702" s="13">
        <v>1701</v>
      </c>
      <c r="B1702" s="18" t="s">
        <v>3438</v>
      </c>
      <c r="C1702" s="15" t="s">
        <v>3439</v>
      </c>
      <c r="D1702" s="15" t="s">
        <v>5701</v>
      </c>
      <c r="E1702" s="15" t="s">
        <v>294</v>
      </c>
      <c r="F1702" s="15" t="s">
        <v>3438</v>
      </c>
      <c r="G1702" s="13">
        <v>12</v>
      </c>
      <c r="H1702" s="2" t="s">
        <v>5701</v>
      </c>
      <c r="I1702" s="2" t="str">
        <f t="shared" si="27"/>
        <v>capovento del Canale del Serpente</v>
      </c>
    </row>
    <row r="1703" spans="1:9" ht="14.25" x14ac:dyDescent="0.2">
      <c r="A1703" s="13">
        <v>1702</v>
      </c>
      <c r="B1703" s="18" t="s">
        <v>3440</v>
      </c>
      <c r="C1703" s="15" t="s">
        <v>3441</v>
      </c>
      <c r="D1703" s="15" t="s">
        <v>5702</v>
      </c>
      <c r="E1703" s="15" t="s">
        <v>1165</v>
      </c>
      <c r="F1703" s="15" t="s">
        <v>3442</v>
      </c>
      <c r="G1703" s="13">
        <v>1</v>
      </c>
      <c r="H1703" s="2" t="s">
        <v>5702</v>
      </c>
      <c r="I1703" s="2" t="str">
        <f t="shared" si="27"/>
        <v>inghiottitoio del Grottillo</v>
      </c>
    </row>
    <row r="1704" spans="1:9" ht="14.25" x14ac:dyDescent="0.2">
      <c r="A1704" s="13">
        <v>1703</v>
      </c>
      <c r="B1704" s="18" t="s">
        <v>3440</v>
      </c>
      <c r="C1704" s="15" t="s">
        <v>3443</v>
      </c>
      <c r="D1704" s="15" t="s">
        <v>5703</v>
      </c>
      <c r="E1704" s="15" t="s">
        <v>1165</v>
      </c>
      <c r="F1704" s="15" t="s">
        <v>3442</v>
      </c>
      <c r="G1704" s="13">
        <v>1</v>
      </c>
      <c r="H1704" s="2" t="s">
        <v>5703</v>
      </c>
      <c r="I1704" s="2" t="str">
        <f t="shared" si="27"/>
        <v>grottone del Grottillo</v>
      </c>
    </row>
    <row r="1705" spans="1:9" ht="14.25" x14ac:dyDescent="0.2">
      <c r="A1705" s="13">
        <v>1704</v>
      </c>
      <c r="B1705" s="18" t="s">
        <v>3444</v>
      </c>
      <c r="C1705" s="15" t="s">
        <v>3445</v>
      </c>
      <c r="D1705" s="15" t="s">
        <v>5704</v>
      </c>
      <c r="E1705" s="15" t="s">
        <v>1165</v>
      </c>
      <c r="F1705" s="15"/>
      <c r="G1705" s="13">
        <v>1</v>
      </c>
      <c r="H1705" s="2" t="s">
        <v>5704</v>
      </c>
      <c r="I1705" s="2" t="str">
        <f t="shared" si="27"/>
        <v>inghiottitoio Italo Rizzi</v>
      </c>
    </row>
    <row r="1706" spans="1:9" ht="14.25" x14ac:dyDescent="0.2">
      <c r="A1706" s="13">
        <v>1705</v>
      </c>
      <c r="B1706" s="18" t="s">
        <v>3446</v>
      </c>
      <c r="C1706" s="15" t="s">
        <v>3389</v>
      </c>
      <c r="D1706" s="15" t="s">
        <v>5705</v>
      </c>
      <c r="E1706" s="15" t="s">
        <v>1165</v>
      </c>
      <c r="F1706" s="15" t="s">
        <v>3447</v>
      </c>
      <c r="G1706" s="13">
        <v>1</v>
      </c>
      <c r="H1706" s="2" t="s">
        <v>5705</v>
      </c>
      <c r="I1706" s="2" t="str">
        <f t="shared" si="27"/>
        <v xml:space="preserve">grotta dei Briganti </v>
      </c>
    </row>
    <row r="1707" spans="1:9" ht="14.25" x14ac:dyDescent="0.2">
      <c r="A1707" s="13">
        <v>1706</v>
      </c>
      <c r="B1707" s="18" t="s">
        <v>3448</v>
      </c>
      <c r="C1707" s="15" t="s">
        <v>3347</v>
      </c>
      <c r="D1707" s="15" t="s">
        <v>5706</v>
      </c>
      <c r="E1707" s="15" t="s">
        <v>294</v>
      </c>
      <c r="F1707" s="15"/>
      <c r="G1707" s="13">
        <v>1</v>
      </c>
      <c r="H1707" s="2" t="s">
        <v>5706</v>
      </c>
      <c r="I1707" s="2" t="str">
        <f t="shared" si="27"/>
        <v>grotta di Mezzoprete 2 (grotta dei Faglianti)</v>
      </c>
    </row>
    <row r="1708" spans="1:9" ht="14.25" x14ac:dyDescent="0.2">
      <c r="A1708" s="13">
        <v>1707</v>
      </c>
      <c r="B1708" s="18" t="s">
        <v>3449</v>
      </c>
      <c r="C1708" s="15" t="s">
        <v>3450</v>
      </c>
      <c r="D1708" s="15" t="s">
        <v>5707</v>
      </c>
      <c r="E1708" s="15" t="s">
        <v>294</v>
      </c>
      <c r="F1708" s="15"/>
      <c r="G1708" s="13">
        <v>1</v>
      </c>
      <c r="H1708" s="2" t="s">
        <v>5707</v>
      </c>
      <c r="I1708" s="2" t="str">
        <f t="shared" si="27"/>
        <v xml:space="preserve"> buco Petrara (inghiottitoio San Rocco)</v>
      </c>
    </row>
    <row r="1709" spans="1:9" ht="14.25" x14ac:dyDescent="0.2">
      <c r="A1709" s="13">
        <v>1708</v>
      </c>
      <c r="B1709" s="18" t="s">
        <v>3451</v>
      </c>
      <c r="C1709" s="15" t="s">
        <v>2513</v>
      </c>
      <c r="D1709" s="15" t="s">
        <v>5708</v>
      </c>
      <c r="E1709" s="15" t="s">
        <v>294</v>
      </c>
      <c r="F1709" s="15"/>
      <c r="G1709" s="13">
        <v>1</v>
      </c>
      <c r="H1709" s="2" t="s">
        <v>5708</v>
      </c>
      <c r="I1709" s="2" t="str">
        <f t="shared" si="27"/>
        <v>grotta Lama San Rocco</v>
      </c>
    </row>
    <row r="1710" spans="1:9" ht="14.25" x14ac:dyDescent="0.2">
      <c r="A1710" s="13">
        <v>1709</v>
      </c>
      <c r="B1710" s="18" t="s">
        <v>3452</v>
      </c>
      <c r="C1710" s="15" t="s">
        <v>3347</v>
      </c>
      <c r="D1710" s="15" t="s">
        <v>5709</v>
      </c>
      <c r="E1710" s="15" t="s">
        <v>294</v>
      </c>
      <c r="F1710" s="15"/>
      <c r="G1710" s="13">
        <v>1</v>
      </c>
      <c r="H1710" s="2" t="s">
        <v>5709</v>
      </c>
      <c r="I1710" s="2" t="str">
        <f t="shared" si="27"/>
        <v>grotta di Gurio la Manna</v>
      </c>
    </row>
    <row r="1711" spans="1:9" ht="14.25" x14ac:dyDescent="0.2">
      <c r="A1711" s="13">
        <v>1710</v>
      </c>
      <c r="B1711" s="18" t="s">
        <v>3453</v>
      </c>
      <c r="C1711" s="15" t="s">
        <v>3347</v>
      </c>
      <c r="D1711" s="15" t="s">
        <v>5710</v>
      </c>
      <c r="E1711" s="15" t="s">
        <v>391</v>
      </c>
      <c r="F1711" s="15"/>
      <c r="G1711" s="13">
        <v>19</v>
      </c>
      <c r="H1711" s="2" t="s">
        <v>5710</v>
      </c>
      <c r="I1711" s="2" t="str">
        <f t="shared" si="27"/>
        <v>grotta di Pentima Rossa</v>
      </c>
    </row>
    <row r="1712" spans="1:9" ht="14.25" x14ac:dyDescent="0.2">
      <c r="A1712" s="13">
        <v>1711</v>
      </c>
      <c r="B1712" s="18" t="s">
        <v>3454</v>
      </c>
      <c r="C1712" s="15" t="s">
        <v>3337</v>
      </c>
      <c r="D1712" s="15" t="s">
        <v>5711</v>
      </c>
      <c r="E1712" s="15" t="s">
        <v>242</v>
      </c>
      <c r="F1712" s="15"/>
      <c r="G1712" s="13">
        <v>9</v>
      </c>
      <c r="H1712" s="2" t="s">
        <v>5711</v>
      </c>
      <c r="I1712" s="2" t="str">
        <f t="shared" si="27"/>
        <v>grotta del Vento</v>
      </c>
    </row>
    <row r="1713" spans="1:9" ht="14.25" x14ac:dyDescent="0.2">
      <c r="A1713" s="13">
        <v>1712</v>
      </c>
      <c r="B1713" s="18" t="s">
        <v>3455</v>
      </c>
      <c r="C1713" s="15"/>
      <c r="D1713" s="15" t="s">
        <v>3455</v>
      </c>
      <c r="E1713" s="15" t="s">
        <v>1332</v>
      </c>
      <c r="F1713" s="15" t="s">
        <v>3456</v>
      </c>
      <c r="G1713" s="13">
        <v>9</v>
      </c>
      <c r="H1713" s="2" t="s">
        <v>5712</v>
      </c>
      <c r="I1713" s="2" t="str">
        <f>MID(H1713,2,1000)</f>
        <v>Scuri Piccinni</v>
      </c>
    </row>
    <row r="1714" spans="1:9" ht="14.25" x14ac:dyDescent="0.2">
      <c r="A1714" s="13">
        <v>1713</v>
      </c>
      <c r="B1714" s="18" t="s">
        <v>3457</v>
      </c>
      <c r="C1714" s="15"/>
      <c r="D1714" s="15" t="s">
        <v>3457</v>
      </c>
      <c r="E1714" s="15" t="s">
        <v>1332</v>
      </c>
      <c r="F1714" s="15" t="s">
        <v>3458</v>
      </c>
      <c r="G1714" s="13">
        <v>9</v>
      </c>
      <c r="H1714" s="2" t="s">
        <v>5713</v>
      </c>
      <c r="I1714" s="2" t="str">
        <f>MID(H1714,2,1000)</f>
        <v>La Fraula (Grotta del Coccodrillo)</v>
      </c>
    </row>
    <row r="1715" spans="1:9" ht="14.25" x14ac:dyDescent="0.2">
      <c r="A1715" s="13">
        <v>1714</v>
      </c>
      <c r="B1715" s="18" t="s">
        <v>3459</v>
      </c>
      <c r="C1715" s="15" t="s">
        <v>3331</v>
      </c>
      <c r="D1715" s="15" t="s">
        <v>5714</v>
      </c>
      <c r="E1715" s="15" t="s">
        <v>242</v>
      </c>
      <c r="F1715" s="15"/>
      <c r="G1715" s="13">
        <v>9</v>
      </c>
      <c r="H1715" s="2" t="s">
        <v>5714</v>
      </c>
      <c r="I1715" s="2" t="str">
        <f t="shared" si="27"/>
        <v>grotta  Palombara 3 (grotta della Donna)</v>
      </c>
    </row>
    <row r="1716" spans="1:9" ht="14.25" x14ac:dyDescent="0.2">
      <c r="A1716" s="13">
        <v>1715</v>
      </c>
      <c r="B1716" s="18" t="s">
        <v>3460</v>
      </c>
      <c r="C1716" s="15" t="s">
        <v>3340</v>
      </c>
      <c r="D1716" s="15" t="s">
        <v>5715</v>
      </c>
      <c r="E1716" s="15" t="s">
        <v>242</v>
      </c>
      <c r="F1716" s="15" t="s">
        <v>1330</v>
      </c>
      <c r="G1716" s="13">
        <v>9</v>
      </c>
      <c r="H1716" s="2" t="s">
        <v>5715</v>
      </c>
      <c r="I1716" s="2" t="str">
        <f t="shared" si="27"/>
        <v>grotta della Tortura</v>
      </c>
    </row>
    <row r="1717" spans="1:9" ht="14.25" x14ac:dyDescent="0.2">
      <c r="A1717" s="13">
        <v>1716</v>
      </c>
      <c r="B1717" s="18" t="s">
        <v>3461</v>
      </c>
      <c r="C1717" s="15" t="s">
        <v>2513</v>
      </c>
      <c r="D1717" s="15" t="s">
        <v>5716</v>
      </c>
      <c r="E1717" s="15" t="s">
        <v>142</v>
      </c>
      <c r="F1717" s="15" t="s">
        <v>3462</v>
      </c>
      <c r="G1717" s="13">
        <v>5</v>
      </c>
      <c r="H1717" s="2" t="s">
        <v>5716</v>
      </c>
      <c r="I1717" s="2" t="str">
        <f t="shared" si="27"/>
        <v>grotta Antonietta</v>
      </c>
    </row>
    <row r="1718" spans="1:9" ht="14.25" x14ac:dyDescent="0.2">
      <c r="A1718" s="13">
        <v>1717</v>
      </c>
      <c r="B1718" s="18" t="s">
        <v>3463</v>
      </c>
      <c r="C1718" s="15" t="s">
        <v>2513</v>
      </c>
      <c r="D1718" s="15" t="s">
        <v>5717</v>
      </c>
      <c r="E1718" s="15" t="s">
        <v>2020</v>
      </c>
      <c r="F1718" s="15"/>
      <c r="G1718" s="13">
        <v>5</v>
      </c>
      <c r="H1718" s="2" t="s">
        <v>5717</v>
      </c>
      <c r="I1718" s="2" t="str">
        <f t="shared" si="27"/>
        <v xml:space="preserve">grotta Portolano </v>
      </c>
    </row>
    <row r="1719" spans="1:9" ht="14.25" x14ac:dyDescent="0.2">
      <c r="A1719" s="13">
        <v>1718</v>
      </c>
      <c r="B1719" s="18" t="s">
        <v>3464</v>
      </c>
      <c r="C1719" s="15" t="s">
        <v>2513</v>
      </c>
      <c r="D1719" s="15" t="s">
        <v>5718</v>
      </c>
      <c r="E1719" s="15" t="s">
        <v>1021</v>
      </c>
      <c r="F1719" s="15" t="s">
        <v>3465</v>
      </c>
      <c r="G1719" s="13">
        <v>5</v>
      </c>
      <c r="H1719" s="2" t="s">
        <v>5718</v>
      </c>
      <c r="I1719" s="2" t="str">
        <f t="shared" si="27"/>
        <v>grotta Baia Romanelli</v>
      </c>
    </row>
    <row r="1720" spans="1:9" ht="14.25" x14ac:dyDescent="0.2">
      <c r="A1720" s="13">
        <v>1719</v>
      </c>
      <c r="B1720" s="18" t="s">
        <v>3466</v>
      </c>
      <c r="C1720" s="15" t="s">
        <v>2513</v>
      </c>
      <c r="D1720" s="15" t="s">
        <v>5719</v>
      </c>
      <c r="E1720" s="15"/>
      <c r="F1720" s="15"/>
      <c r="G1720" s="13">
        <v>5</v>
      </c>
      <c r="H1720" s="2" t="s">
        <v>5719</v>
      </c>
      <c r="I1720" s="2" t="str">
        <f t="shared" si="27"/>
        <v>grotta Torre Lapillo A</v>
      </c>
    </row>
    <row r="1721" spans="1:9" ht="14.25" x14ac:dyDescent="0.2">
      <c r="A1721" s="13">
        <v>1720</v>
      </c>
      <c r="B1721" s="18" t="s">
        <v>3467</v>
      </c>
      <c r="C1721" s="15" t="s">
        <v>2513</v>
      </c>
      <c r="D1721" s="15" t="s">
        <v>5720</v>
      </c>
      <c r="E1721" s="15"/>
      <c r="F1721" s="15"/>
      <c r="G1721" s="13">
        <v>5</v>
      </c>
      <c r="H1721" s="2" t="s">
        <v>5720</v>
      </c>
      <c r="I1721" s="2" t="str">
        <f t="shared" si="27"/>
        <v>grotta Torre Lapillo B</v>
      </c>
    </row>
    <row r="1722" spans="1:9" ht="14.25" x14ac:dyDescent="0.2">
      <c r="A1722" s="13">
        <v>1721</v>
      </c>
      <c r="B1722" s="18" t="s">
        <v>3468</v>
      </c>
      <c r="C1722" s="15" t="s">
        <v>3434</v>
      </c>
      <c r="D1722" s="15" t="s">
        <v>5721</v>
      </c>
      <c r="E1722" s="15"/>
      <c r="F1722" s="15"/>
      <c r="G1722" s="13">
        <v>5</v>
      </c>
      <c r="H1722" s="2" t="s">
        <v>5721</v>
      </c>
      <c r="I1722" s="2" t="str">
        <f t="shared" si="27"/>
        <v>grotta dell'  A B C</v>
      </c>
    </row>
    <row r="1723" spans="1:9" ht="14.25" x14ac:dyDescent="0.2">
      <c r="A1723" s="13">
        <v>1722</v>
      </c>
      <c r="B1723" s="18" t="s">
        <v>3469</v>
      </c>
      <c r="C1723" s="15" t="s">
        <v>3389</v>
      </c>
      <c r="D1723" s="15" t="s">
        <v>5722</v>
      </c>
      <c r="E1723" s="15"/>
      <c r="F1723" s="15"/>
      <c r="G1723" s="13">
        <v>5</v>
      </c>
      <c r="H1723" s="2" t="s">
        <v>5722</v>
      </c>
      <c r="I1723" s="2" t="str">
        <f t="shared" si="27"/>
        <v>grotta dei Cocci</v>
      </c>
    </row>
    <row r="1724" spans="1:9" ht="14.25" x14ac:dyDescent="0.2">
      <c r="A1724" s="13">
        <v>1723</v>
      </c>
      <c r="B1724" s="18" t="s">
        <v>3470</v>
      </c>
      <c r="C1724" s="15" t="s">
        <v>2513</v>
      </c>
      <c r="D1724" s="15" t="s">
        <v>5723</v>
      </c>
      <c r="E1724" s="15"/>
      <c r="F1724" s="15"/>
      <c r="G1724" s="13">
        <v>5</v>
      </c>
      <c r="H1724" s="2" t="s">
        <v>5723</v>
      </c>
      <c r="I1724" s="2" t="str">
        <f t="shared" si="27"/>
        <v>grotta X</v>
      </c>
    </row>
    <row r="1725" spans="1:9" ht="14.25" x14ac:dyDescent="0.2">
      <c r="A1725" s="13">
        <v>1724</v>
      </c>
      <c r="B1725" s="18" t="s">
        <v>3471</v>
      </c>
      <c r="C1725" s="15" t="s">
        <v>2513</v>
      </c>
      <c r="D1725" s="15" t="s">
        <v>5724</v>
      </c>
      <c r="E1725" s="15"/>
      <c r="F1725" s="15"/>
      <c r="G1725" s="13">
        <v>5</v>
      </c>
      <c r="H1725" s="2" t="s">
        <v>5724</v>
      </c>
      <c r="I1725" s="2" t="str">
        <f t="shared" si="27"/>
        <v>grotta Cattedrale di Torre Lapillo</v>
      </c>
    </row>
    <row r="1726" spans="1:9" ht="14.25" x14ac:dyDescent="0.2">
      <c r="A1726" s="13">
        <v>1725</v>
      </c>
      <c r="B1726" s="18" t="s">
        <v>3472</v>
      </c>
      <c r="C1726" s="15" t="s">
        <v>2513</v>
      </c>
      <c r="D1726" s="15" t="s">
        <v>5725</v>
      </c>
      <c r="E1726" s="15" t="s">
        <v>391</v>
      </c>
      <c r="F1726" s="15"/>
      <c r="G1726" s="13">
        <v>19</v>
      </c>
      <c r="H1726" s="2" t="s">
        <v>5725</v>
      </c>
      <c r="I1726" s="2" t="str">
        <f t="shared" si="27"/>
        <v>grotta Parco dell'Arciprete 1</v>
      </c>
    </row>
    <row r="1727" spans="1:9" ht="14.25" x14ac:dyDescent="0.2">
      <c r="A1727" s="13">
        <v>1726</v>
      </c>
      <c r="B1727" s="18" t="s">
        <v>3473</v>
      </c>
      <c r="C1727" s="15" t="s">
        <v>2513</v>
      </c>
      <c r="D1727" s="15" t="s">
        <v>5726</v>
      </c>
      <c r="E1727" s="15" t="s">
        <v>391</v>
      </c>
      <c r="F1727" s="15"/>
      <c r="G1727" s="13">
        <v>19</v>
      </c>
      <c r="H1727" s="2" t="s">
        <v>5726</v>
      </c>
      <c r="I1727" s="2" t="str">
        <f t="shared" si="27"/>
        <v>grotta Parco dell'Arciprete 2</v>
      </c>
    </row>
    <row r="1728" spans="1:9" ht="14.25" x14ac:dyDescent="0.2">
      <c r="A1728" s="13">
        <v>1727</v>
      </c>
      <c r="B1728" s="18" t="s">
        <v>3474</v>
      </c>
      <c r="C1728" s="15" t="s">
        <v>2513</v>
      </c>
      <c r="D1728" s="15" t="s">
        <v>5727</v>
      </c>
      <c r="E1728" s="15" t="s">
        <v>391</v>
      </c>
      <c r="F1728" s="15"/>
      <c r="G1728" s="13">
        <v>19</v>
      </c>
      <c r="H1728" s="2" t="s">
        <v>5727</v>
      </c>
      <c r="I1728" s="2" t="str">
        <f t="shared" si="27"/>
        <v>grotta Masseria Petrella</v>
      </c>
    </row>
    <row r="1729" spans="1:9" ht="14.25" x14ac:dyDescent="0.2">
      <c r="A1729" s="13">
        <v>1728</v>
      </c>
      <c r="B1729" s="18" t="s">
        <v>3475</v>
      </c>
      <c r="C1729" s="15" t="s">
        <v>3351</v>
      </c>
      <c r="D1729" s="15" t="s">
        <v>5728</v>
      </c>
      <c r="E1729" s="15" t="s">
        <v>391</v>
      </c>
      <c r="F1729" s="15"/>
      <c r="G1729" s="13">
        <v>19</v>
      </c>
      <c r="H1729" s="2" t="s">
        <v>5728</v>
      </c>
      <c r="I1729" s="2" t="str">
        <f t="shared" si="27"/>
        <v>grotta delle Chiocciole</v>
      </c>
    </row>
    <row r="1730" spans="1:9" ht="14.25" x14ac:dyDescent="0.2">
      <c r="A1730" s="13">
        <v>1729</v>
      </c>
      <c r="B1730" s="18" t="s">
        <v>3476</v>
      </c>
      <c r="C1730" s="15" t="s">
        <v>2513</v>
      </c>
      <c r="D1730" s="15" t="s">
        <v>5729</v>
      </c>
      <c r="E1730" s="15" t="s">
        <v>391</v>
      </c>
      <c r="F1730" s="15"/>
      <c r="G1730" s="13">
        <v>19</v>
      </c>
      <c r="H1730" s="2" t="s">
        <v>5729</v>
      </c>
      <c r="I1730" s="2" t="str">
        <f t="shared" si="27"/>
        <v>grotta Canna</v>
      </c>
    </row>
    <row r="1731" spans="1:9" ht="14.25" x14ac:dyDescent="0.2">
      <c r="A1731" s="13">
        <v>1730</v>
      </c>
      <c r="B1731" s="18" t="s">
        <v>3477</v>
      </c>
      <c r="C1731" s="15" t="s">
        <v>3478</v>
      </c>
      <c r="D1731" s="15" t="s">
        <v>5730</v>
      </c>
      <c r="E1731" s="15" t="s">
        <v>623</v>
      </c>
      <c r="F1731" s="15"/>
      <c r="G1731" s="13">
        <v>19</v>
      </c>
      <c r="H1731" s="2" t="s">
        <v>5730</v>
      </c>
      <c r="I1731" s="2" t="str">
        <f t="shared" si="27"/>
        <v>grotta nel Cupone della Bufalaria</v>
      </c>
    </row>
    <row r="1732" spans="1:9" ht="14.25" x14ac:dyDescent="0.2">
      <c r="A1732" s="13">
        <v>1731</v>
      </c>
      <c r="B1732" s="18" t="s">
        <v>3479</v>
      </c>
      <c r="C1732" s="15" t="s">
        <v>3331</v>
      </c>
      <c r="D1732" s="15" t="s">
        <v>5731</v>
      </c>
      <c r="E1732" s="15" t="s">
        <v>623</v>
      </c>
      <c r="F1732" s="15"/>
      <c r="G1732" s="13">
        <v>19</v>
      </c>
      <c r="H1732" s="2" t="s">
        <v>5731</v>
      </c>
      <c r="I1732" s="2" t="str">
        <f t="shared" si="27"/>
        <v>grotta  Monti del Duca</v>
      </c>
    </row>
    <row r="1733" spans="1:9" ht="14.25" x14ac:dyDescent="0.2">
      <c r="A1733" s="13">
        <v>1732</v>
      </c>
      <c r="B1733" s="18" t="s">
        <v>3480</v>
      </c>
      <c r="C1733" s="15" t="s">
        <v>3434</v>
      </c>
      <c r="D1733" s="15" t="s">
        <v>5732</v>
      </c>
      <c r="E1733" s="15" t="s">
        <v>623</v>
      </c>
      <c r="F1733" s="15"/>
      <c r="G1733" s="13">
        <v>19</v>
      </c>
      <c r="H1733" s="2" t="s">
        <v>5732</v>
      </c>
      <c r="I1733" s="2" t="str">
        <f t="shared" si="27"/>
        <v>grotta dell' Orbo</v>
      </c>
    </row>
    <row r="1734" spans="1:9" ht="14.25" x14ac:dyDescent="0.2">
      <c r="A1734" s="13">
        <v>1733</v>
      </c>
      <c r="B1734" s="18" t="s">
        <v>3481</v>
      </c>
      <c r="C1734" s="15" t="s">
        <v>3434</v>
      </c>
      <c r="D1734" s="15" t="s">
        <v>5733</v>
      </c>
      <c r="E1734" s="15" t="s">
        <v>623</v>
      </c>
      <c r="F1734" s="15"/>
      <c r="G1734" s="13">
        <v>19</v>
      </c>
      <c r="H1734" s="2" t="s">
        <v>5733</v>
      </c>
      <c r="I1734" s="2" t="str">
        <f t="shared" si="27"/>
        <v>grotta dell' Eremita</v>
      </c>
    </row>
    <row r="1735" spans="1:9" ht="14.25" x14ac:dyDescent="0.2">
      <c r="A1735" s="13">
        <v>1734</v>
      </c>
      <c r="B1735" s="18" t="s">
        <v>3482</v>
      </c>
      <c r="C1735" s="15" t="s">
        <v>2513</v>
      </c>
      <c r="D1735" s="15" t="s">
        <v>5734</v>
      </c>
      <c r="E1735" s="15" t="s">
        <v>2658</v>
      </c>
      <c r="F1735" s="15"/>
      <c r="G1735" s="13">
        <v>5</v>
      </c>
      <c r="H1735" s="2" t="s">
        <v>5734</v>
      </c>
      <c r="I1735" s="2" t="str">
        <f t="shared" si="27"/>
        <v>grotta Il Camino</v>
      </c>
    </row>
    <row r="1736" spans="1:9" ht="14.25" x14ac:dyDescent="0.2">
      <c r="A1736" s="13">
        <v>1735</v>
      </c>
      <c r="B1736" s="18" t="s">
        <v>3483</v>
      </c>
      <c r="C1736" s="15"/>
      <c r="D1736" s="15" t="s">
        <v>3483</v>
      </c>
      <c r="E1736" s="15" t="s">
        <v>2658</v>
      </c>
      <c r="F1736" s="15"/>
      <c r="G1736" s="13">
        <v>5</v>
      </c>
      <c r="H1736" s="2" t="s">
        <v>5735</v>
      </c>
      <c r="I1736" s="2" t="str">
        <f>MID(H1736,2,1000)</f>
        <v>Grotta e Vinci</v>
      </c>
    </row>
    <row r="1737" spans="1:9" ht="14.25" x14ac:dyDescent="0.2">
      <c r="A1737" s="13">
        <v>1736</v>
      </c>
      <c r="B1737" s="18" t="s">
        <v>3484</v>
      </c>
      <c r="C1737" s="15" t="s">
        <v>2513</v>
      </c>
      <c r="D1737" s="15" t="s">
        <v>5736</v>
      </c>
      <c r="E1737" s="15" t="s">
        <v>2658</v>
      </c>
      <c r="F1737" s="15"/>
      <c r="G1737" s="13">
        <v>5</v>
      </c>
      <c r="H1737" s="2" t="s">
        <v>5736</v>
      </c>
      <c r="I1737" s="2" t="str">
        <f t="shared" si="27"/>
        <v>grotta Lufai</v>
      </c>
    </row>
    <row r="1738" spans="1:9" ht="14.25" x14ac:dyDescent="0.2">
      <c r="A1738" s="13">
        <v>1737</v>
      </c>
      <c r="B1738" s="18" t="s">
        <v>3485</v>
      </c>
      <c r="C1738" s="15" t="s">
        <v>3340</v>
      </c>
      <c r="D1738" s="15" t="s">
        <v>5737</v>
      </c>
      <c r="E1738" s="15" t="s">
        <v>2658</v>
      </c>
      <c r="F1738" s="15"/>
      <c r="G1738" s="13">
        <v>5</v>
      </c>
      <c r="H1738" s="2" t="s">
        <v>5737</v>
      </c>
      <c r="I1738" s="2" t="str">
        <f t="shared" si="27"/>
        <v>grotta della Tonnara</v>
      </c>
    </row>
    <row r="1739" spans="1:9" ht="14.25" x14ac:dyDescent="0.2">
      <c r="A1739" s="13">
        <v>1738</v>
      </c>
      <c r="B1739" s="18" t="s">
        <v>3486</v>
      </c>
      <c r="C1739" s="15" t="s">
        <v>2513</v>
      </c>
      <c r="D1739" s="15" t="s">
        <v>5738</v>
      </c>
      <c r="E1739" s="15" t="s">
        <v>1904</v>
      </c>
      <c r="F1739" s="15"/>
      <c r="G1739" s="13">
        <v>1</v>
      </c>
      <c r="H1739" s="2" t="s">
        <v>5738</v>
      </c>
      <c r="I1739" s="2" t="str">
        <f t="shared" si="27"/>
        <v>grotta Ulivo della Selva</v>
      </c>
    </row>
    <row r="1740" spans="1:9" ht="14.25" x14ac:dyDescent="0.2">
      <c r="A1740" s="13">
        <v>1739</v>
      </c>
      <c r="B1740" s="18" t="s">
        <v>3487</v>
      </c>
      <c r="C1740" s="15" t="s">
        <v>2513</v>
      </c>
      <c r="D1740" s="15" t="s">
        <v>5739</v>
      </c>
      <c r="E1740" s="15" t="s">
        <v>2658</v>
      </c>
      <c r="F1740" s="15"/>
      <c r="G1740" s="13">
        <v>5</v>
      </c>
      <c r="H1740" s="2" t="s">
        <v>5739</v>
      </c>
      <c r="I1740" s="2" t="str">
        <f t="shared" si="27"/>
        <v>grotta Sasà</v>
      </c>
    </row>
    <row r="1741" spans="1:9" ht="14.25" x14ac:dyDescent="0.2">
      <c r="A1741" s="13">
        <v>1740</v>
      </c>
      <c r="B1741" s="18" t="s">
        <v>3488</v>
      </c>
      <c r="C1741" s="15" t="s">
        <v>2513</v>
      </c>
      <c r="D1741" s="15" t="s">
        <v>5740</v>
      </c>
      <c r="E1741" s="15" t="s">
        <v>3489</v>
      </c>
      <c r="F1741" s="15"/>
      <c r="G1741" s="13">
        <v>5</v>
      </c>
      <c r="H1741" s="2" t="s">
        <v>5740</v>
      </c>
      <c r="I1741" s="2" t="str">
        <f t="shared" si="27"/>
        <v>grotta Il Piccolo Cenote</v>
      </c>
    </row>
    <row r="1742" spans="1:9" ht="14.25" x14ac:dyDescent="0.2">
      <c r="A1742" s="13">
        <v>1741</v>
      </c>
      <c r="B1742" s="18" t="s">
        <v>3490</v>
      </c>
      <c r="C1742" s="15" t="s">
        <v>3337</v>
      </c>
      <c r="D1742" s="15" t="s">
        <v>5741</v>
      </c>
      <c r="E1742" s="15" t="s">
        <v>3489</v>
      </c>
      <c r="F1742" s="15"/>
      <c r="G1742" s="13">
        <v>5</v>
      </c>
      <c r="H1742" s="2" t="s">
        <v>5741</v>
      </c>
      <c r="I1742" s="2" t="str">
        <f t="shared" si="27"/>
        <v>grotta del Parazoanthus</v>
      </c>
    </row>
    <row r="1743" spans="1:9" ht="14.25" x14ac:dyDescent="0.2">
      <c r="A1743" s="13">
        <v>1742</v>
      </c>
      <c r="B1743" s="18" t="s">
        <v>3491</v>
      </c>
      <c r="C1743" s="15"/>
      <c r="D1743" s="15" t="s">
        <v>3491</v>
      </c>
      <c r="E1743" s="15" t="s">
        <v>141</v>
      </c>
      <c r="F1743" s="15"/>
      <c r="G1743" s="13">
        <v>22</v>
      </c>
      <c r="H1743" s="2" t="s">
        <v>5742</v>
      </c>
      <c r="I1743" s="2" t="str">
        <f>MID(H1743,2,1000)</f>
        <v>Le Filare</v>
      </c>
    </row>
    <row r="1744" spans="1:9" ht="14.25" x14ac:dyDescent="0.2">
      <c r="A1744" s="13">
        <v>1743</v>
      </c>
      <c r="B1744" s="18" t="s">
        <v>3492</v>
      </c>
      <c r="C1744" s="15"/>
      <c r="D1744" s="15" t="s">
        <v>3492</v>
      </c>
      <c r="E1744" s="15" t="s">
        <v>1021</v>
      </c>
      <c r="F1744" s="15"/>
      <c r="G1744" s="13">
        <v>22</v>
      </c>
      <c r="H1744" s="2" t="s">
        <v>5743</v>
      </c>
      <c r="I1744" s="2" t="str">
        <f>MID(H1744,2,1000)</f>
        <v>Aigor</v>
      </c>
    </row>
    <row r="1745" spans="1:9" ht="14.25" x14ac:dyDescent="0.2">
      <c r="A1745" s="13">
        <v>1744</v>
      </c>
      <c r="B1745" s="18" t="s">
        <v>3493</v>
      </c>
      <c r="C1745" s="15" t="s">
        <v>3494</v>
      </c>
      <c r="D1745" s="15" t="s">
        <v>5744</v>
      </c>
      <c r="E1745" s="15" t="s">
        <v>242</v>
      </c>
      <c r="F1745" s="15" t="s">
        <v>1330</v>
      </c>
      <c r="G1745" s="13">
        <v>22</v>
      </c>
      <c r="H1745" s="2" t="s">
        <v>5744</v>
      </c>
      <c r="I1745" s="2" t="str">
        <f t="shared" si="27"/>
        <v>grotticella King</v>
      </c>
    </row>
    <row r="1746" spans="1:9" ht="14.25" x14ac:dyDescent="0.2">
      <c r="A1746" s="13">
        <v>1745</v>
      </c>
      <c r="B1746" s="18" t="s">
        <v>3495</v>
      </c>
      <c r="C1746" s="15" t="s">
        <v>2513</v>
      </c>
      <c r="D1746" s="15" t="s">
        <v>5745</v>
      </c>
      <c r="E1746" s="15" t="s">
        <v>242</v>
      </c>
      <c r="F1746" s="15" t="s">
        <v>1330</v>
      </c>
      <c r="G1746" s="13">
        <v>9</v>
      </c>
      <c r="H1746" s="2" t="s">
        <v>5745</v>
      </c>
      <c r="I1746" s="2" t="str">
        <f t="shared" si="27"/>
        <v>grotta Severino Albertini</v>
      </c>
    </row>
    <row r="1747" spans="1:9" ht="14.25" x14ac:dyDescent="0.2">
      <c r="A1747" s="13">
        <v>1746</v>
      </c>
      <c r="B1747" s="18" t="s">
        <v>3496</v>
      </c>
      <c r="C1747" s="15" t="s">
        <v>2513</v>
      </c>
      <c r="D1747" s="15" t="s">
        <v>5746</v>
      </c>
      <c r="E1747" s="15" t="s">
        <v>2656</v>
      </c>
      <c r="F1747" s="15"/>
      <c r="G1747" s="13">
        <v>22</v>
      </c>
      <c r="H1747" s="2" t="s">
        <v>5746</v>
      </c>
      <c r="I1747" s="2" t="str">
        <f t="shared" si="27"/>
        <v>grotta Artanisi</v>
      </c>
    </row>
    <row r="1748" spans="1:9" ht="14.25" x14ac:dyDescent="0.2">
      <c r="A1748" s="13">
        <v>1747</v>
      </c>
      <c r="B1748" s="18" t="s">
        <v>3497</v>
      </c>
      <c r="C1748" s="15"/>
      <c r="D1748" s="15" t="s">
        <v>3497</v>
      </c>
      <c r="E1748" s="15"/>
      <c r="F1748" s="15"/>
      <c r="G1748" s="13">
        <v>5</v>
      </c>
      <c r="H1748" s="2" t="s">
        <v>5747</v>
      </c>
      <c r="I1748" s="2" t="str">
        <f>MID(H1748,2,1000)</f>
        <v>Nuova grotta sub</v>
      </c>
    </row>
    <row r="1749" spans="1:9" ht="14.25" x14ac:dyDescent="0.2">
      <c r="A1749" s="13">
        <v>1748</v>
      </c>
      <c r="B1749" s="18" t="s">
        <v>3498</v>
      </c>
      <c r="C1749" s="15" t="s">
        <v>3337</v>
      </c>
      <c r="D1749" s="15" t="s">
        <v>5748</v>
      </c>
      <c r="E1749" s="15" t="s">
        <v>139</v>
      </c>
      <c r="F1749" s="15" t="s">
        <v>3499</v>
      </c>
      <c r="G1749" s="13">
        <v>12</v>
      </c>
      <c r="H1749" s="2" t="s">
        <v>5748</v>
      </c>
      <c r="I1749" s="2" t="str">
        <f t="shared" si="27"/>
        <v>grotta del Brigante 2</v>
      </c>
    </row>
    <row r="1750" spans="1:9" ht="14.25" x14ac:dyDescent="0.2">
      <c r="A1750" s="13">
        <v>1749</v>
      </c>
      <c r="B1750" s="18" t="s">
        <v>3500</v>
      </c>
      <c r="C1750" s="15" t="s">
        <v>3316</v>
      </c>
      <c r="D1750" s="15" t="s">
        <v>5749</v>
      </c>
      <c r="E1750" s="15" t="s">
        <v>139</v>
      </c>
      <c r="F1750" s="15" t="s">
        <v>3501</v>
      </c>
      <c r="G1750" s="13">
        <v>12</v>
      </c>
      <c r="H1750" s="2" t="s">
        <v>5749</v>
      </c>
      <c r="I1750" s="2" t="str">
        <f t="shared" si="27"/>
        <v>grotta della  Capra</v>
      </c>
    </row>
    <row r="1751" spans="1:9" ht="14.25" x14ac:dyDescent="0.2">
      <c r="A1751" s="13">
        <v>1750</v>
      </c>
      <c r="B1751" s="18" t="s">
        <v>3502</v>
      </c>
      <c r="C1751" s="15" t="s">
        <v>3351</v>
      </c>
      <c r="D1751" s="15" t="s">
        <v>5750</v>
      </c>
      <c r="E1751" s="15" t="s">
        <v>625</v>
      </c>
      <c r="F1751" s="15" t="s">
        <v>3503</v>
      </c>
      <c r="G1751" s="13">
        <v>10</v>
      </c>
      <c r="H1751" s="2" t="s">
        <v>5750</v>
      </c>
      <c r="I1751" s="2" t="str">
        <f t="shared" si="27"/>
        <v>grotta delle Pigne</v>
      </c>
    </row>
    <row r="1752" spans="1:9" ht="14.25" x14ac:dyDescent="0.2">
      <c r="A1752" s="13">
        <v>1751</v>
      </c>
      <c r="B1752" s="18" t="s">
        <v>2387</v>
      </c>
      <c r="C1752" s="15" t="s">
        <v>2513</v>
      </c>
      <c r="D1752" s="15" t="s">
        <v>5751</v>
      </c>
      <c r="E1752" s="15" t="s">
        <v>625</v>
      </c>
      <c r="F1752" s="15" t="s">
        <v>3503</v>
      </c>
      <c r="G1752" s="13">
        <v>10</v>
      </c>
      <c r="H1752" s="2" t="s">
        <v>5751</v>
      </c>
      <c r="I1752" s="2" t="str">
        <f t="shared" si="27"/>
        <v>grotta Verde</v>
      </c>
    </row>
    <row r="1753" spans="1:9" ht="14.25" x14ac:dyDescent="0.2">
      <c r="A1753" s="13">
        <v>1752</v>
      </c>
      <c r="B1753" s="18" t="s">
        <v>3504</v>
      </c>
      <c r="C1753" s="15" t="s">
        <v>3334</v>
      </c>
      <c r="D1753" s="15" t="s">
        <v>5752</v>
      </c>
      <c r="E1753" s="15" t="s">
        <v>363</v>
      </c>
      <c r="F1753" s="15" t="s">
        <v>3505</v>
      </c>
      <c r="G1753" s="13">
        <v>10</v>
      </c>
      <c r="H1753" s="2" t="s">
        <v>5752</v>
      </c>
      <c r="I1753" s="2" t="str">
        <f t="shared" ref="I1753:I1816" si="28">H1753</f>
        <v>grotta dei  Sonagli</v>
      </c>
    </row>
    <row r="1754" spans="1:9" ht="14.25" x14ac:dyDescent="0.2">
      <c r="A1754" s="13">
        <v>1753</v>
      </c>
      <c r="B1754" s="18" t="s">
        <v>3506</v>
      </c>
      <c r="C1754" s="15" t="s">
        <v>3351</v>
      </c>
      <c r="D1754" s="15" t="s">
        <v>5753</v>
      </c>
      <c r="E1754" s="15" t="s">
        <v>625</v>
      </c>
      <c r="F1754" s="15" t="s">
        <v>3507</v>
      </c>
      <c r="G1754" s="13">
        <v>10</v>
      </c>
      <c r="H1754" s="2" t="s">
        <v>5753</v>
      </c>
      <c r="I1754" s="2" t="str">
        <f t="shared" si="28"/>
        <v>grotta delle Atnie</v>
      </c>
    </row>
    <row r="1755" spans="1:9" ht="14.25" x14ac:dyDescent="0.2">
      <c r="A1755" s="13">
        <v>1754</v>
      </c>
      <c r="B1755" s="18" t="s">
        <v>3508</v>
      </c>
      <c r="C1755" s="15" t="s">
        <v>3351</v>
      </c>
      <c r="D1755" s="15" t="s">
        <v>5754</v>
      </c>
      <c r="E1755" s="15" t="s">
        <v>1041</v>
      </c>
      <c r="F1755" s="15" t="s">
        <v>2615</v>
      </c>
      <c r="G1755" s="13">
        <v>22</v>
      </c>
      <c r="H1755" s="2" t="s">
        <v>5754</v>
      </c>
      <c r="I1755" s="2" t="str">
        <f t="shared" si="28"/>
        <v>grotta delle Pulci</v>
      </c>
    </row>
    <row r="1756" spans="1:9" ht="14.25" x14ac:dyDescent="0.2">
      <c r="A1756" s="13">
        <v>2001</v>
      </c>
      <c r="B1756" s="18" t="s">
        <v>3509</v>
      </c>
      <c r="C1756" s="15" t="s">
        <v>1124</v>
      </c>
      <c r="D1756" s="15" t="s">
        <v>5755</v>
      </c>
      <c r="E1756" s="15" t="s">
        <v>640</v>
      </c>
      <c r="F1756" s="15" t="s">
        <v>2170</v>
      </c>
      <c r="G1756" s="13">
        <v>8</v>
      </c>
      <c r="H1756" s="2" t="s">
        <v>5755</v>
      </c>
      <c r="I1756" s="2" t="str">
        <f t="shared" si="28"/>
        <v>Grotta Palummara di Valle Grande</v>
      </c>
    </row>
    <row r="1757" spans="1:9" ht="14.25" x14ac:dyDescent="0.2">
      <c r="A1757" s="13">
        <v>2002</v>
      </c>
      <c r="B1757" s="18" t="s">
        <v>3510</v>
      </c>
      <c r="C1757" s="15" t="s">
        <v>1124</v>
      </c>
      <c r="D1757" s="15" t="s">
        <v>5756</v>
      </c>
      <c r="E1757" s="15" t="s">
        <v>640</v>
      </c>
      <c r="F1757" s="15" t="s">
        <v>2170</v>
      </c>
      <c r="G1757" s="13">
        <v>8</v>
      </c>
      <c r="H1757" s="2" t="s">
        <v>5756</v>
      </c>
      <c r="I1757" s="2" t="str">
        <f t="shared" si="28"/>
        <v>Grotta Bassa</v>
      </c>
    </row>
    <row r="1758" spans="1:9" ht="14.25" x14ac:dyDescent="0.2">
      <c r="A1758" s="13">
        <v>2003</v>
      </c>
      <c r="B1758" s="18" t="s">
        <v>3510</v>
      </c>
      <c r="C1758" s="15" t="s">
        <v>3511</v>
      </c>
      <c r="D1758" s="15" t="s">
        <v>5757</v>
      </c>
      <c r="E1758" s="15" t="s">
        <v>640</v>
      </c>
      <c r="F1758" s="15" t="s">
        <v>2170</v>
      </c>
      <c r="G1758" s="13">
        <v>8</v>
      </c>
      <c r="H1758" s="2" t="s">
        <v>5757</v>
      </c>
      <c r="I1758" s="2" t="str">
        <f t="shared" si="28"/>
        <v>Grotta ad ovest della grotta Bassa</v>
      </c>
    </row>
    <row r="1759" spans="1:9" ht="14.25" x14ac:dyDescent="0.2">
      <c r="A1759" s="13">
        <v>2004</v>
      </c>
      <c r="B1759" s="18" t="s">
        <v>3512</v>
      </c>
      <c r="C1759" s="15" t="s">
        <v>1117</v>
      </c>
      <c r="D1759" s="15" t="s">
        <v>5758</v>
      </c>
      <c r="E1759" s="15" t="s">
        <v>640</v>
      </c>
      <c r="F1759" s="15" t="s">
        <v>2170</v>
      </c>
      <c r="G1759" s="13">
        <v>2</v>
      </c>
      <c r="H1759" s="2" t="s">
        <v>5758</v>
      </c>
      <c r="I1759" s="2" t="str">
        <f t="shared" si="28"/>
        <v>Grotta di Valle Grande (grotta Nera)</v>
      </c>
    </row>
    <row r="1760" spans="1:9" ht="14.25" x14ac:dyDescent="0.2">
      <c r="A1760" s="13">
        <v>2005</v>
      </c>
      <c r="B1760" s="18" t="s">
        <v>3126</v>
      </c>
      <c r="C1760" s="15" t="s">
        <v>1117</v>
      </c>
      <c r="D1760" s="15" t="s">
        <v>5759</v>
      </c>
      <c r="E1760" s="15" t="s">
        <v>640</v>
      </c>
      <c r="F1760" s="15" t="s">
        <v>2170</v>
      </c>
      <c r="G1760" s="13">
        <v>2</v>
      </c>
      <c r="H1760" s="2" t="s">
        <v>5759</v>
      </c>
      <c r="I1760" s="2" t="str">
        <f t="shared" si="28"/>
        <v>Grotta di Terra Rossa</v>
      </c>
    </row>
    <row r="1761" spans="1:9" ht="14.25" x14ac:dyDescent="0.2">
      <c r="A1761" s="13">
        <v>2006</v>
      </c>
      <c r="B1761" s="18" t="s">
        <v>3513</v>
      </c>
      <c r="C1761" s="15" t="s">
        <v>1234</v>
      </c>
      <c r="D1761" s="15" t="s">
        <v>5760</v>
      </c>
      <c r="E1761" s="15" t="s">
        <v>640</v>
      </c>
      <c r="F1761" s="15"/>
      <c r="G1761" s="13">
        <v>2</v>
      </c>
      <c r="H1761" s="2" t="s">
        <v>5760</v>
      </c>
      <c r="I1761" s="2" t="str">
        <f t="shared" si="28"/>
        <v>Grotta del Canale di Volta (grotta della Volpe)</v>
      </c>
    </row>
    <row r="1762" spans="1:9" ht="14.25" x14ac:dyDescent="0.2">
      <c r="A1762" s="13">
        <v>2007</v>
      </c>
      <c r="B1762" s="18" t="s">
        <v>3514</v>
      </c>
      <c r="C1762" s="15" t="s">
        <v>1628</v>
      </c>
      <c r="D1762" s="15" t="s">
        <v>5761</v>
      </c>
      <c r="E1762" s="15" t="s">
        <v>640</v>
      </c>
      <c r="F1762" s="15"/>
      <c r="G1762" s="13">
        <v>8</v>
      </c>
      <c r="H1762" s="2" t="s">
        <v>5761</v>
      </c>
      <c r="I1762" s="2" t="str">
        <f t="shared" si="28"/>
        <v xml:space="preserve">Grava di Monte Calvello </v>
      </c>
    </row>
    <row r="1763" spans="1:9" ht="14.25" x14ac:dyDescent="0.2">
      <c r="A1763" s="13">
        <v>2008</v>
      </c>
      <c r="B1763" s="18" t="s">
        <v>3515</v>
      </c>
      <c r="C1763" s="15" t="s">
        <v>1234</v>
      </c>
      <c r="D1763" s="15" t="s">
        <v>5762</v>
      </c>
      <c r="E1763" s="15" t="s">
        <v>640</v>
      </c>
      <c r="F1763" s="15"/>
      <c r="G1763" s="13">
        <v>11</v>
      </c>
      <c r="H1763" s="2" t="s">
        <v>5762</v>
      </c>
      <c r="I1763" s="2" t="str">
        <f t="shared" si="28"/>
        <v>Grotta del Latte di Monte</v>
      </c>
    </row>
    <row r="1764" spans="1:9" ht="14.25" x14ac:dyDescent="0.2">
      <c r="A1764" s="13">
        <v>2009</v>
      </c>
      <c r="B1764" s="18" t="s">
        <v>640</v>
      </c>
      <c r="C1764" s="15" t="s">
        <v>1628</v>
      </c>
      <c r="D1764" s="15" t="s">
        <v>5763</v>
      </c>
      <c r="E1764" s="15" t="s">
        <v>640</v>
      </c>
      <c r="F1764" s="15"/>
      <c r="G1764" s="13">
        <v>11</v>
      </c>
      <c r="H1764" s="2" t="s">
        <v>5763</v>
      </c>
      <c r="I1764" s="2" t="str">
        <f t="shared" si="28"/>
        <v>Grava di San Giovanni Rotondo</v>
      </c>
    </row>
    <row r="1765" spans="1:9" ht="14.25" x14ac:dyDescent="0.2">
      <c r="A1765" s="13">
        <v>2010</v>
      </c>
      <c r="B1765" s="18" t="s">
        <v>3516</v>
      </c>
      <c r="C1765" s="15" t="s">
        <v>3517</v>
      </c>
      <c r="D1765" s="15" t="s">
        <v>5764</v>
      </c>
      <c r="E1765" s="15" t="s">
        <v>640</v>
      </c>
      <c r="F1765" s="15"/>
      <c r="G1765" s="13">
        <v>11</v>
      </c>
      <c r="H1765" s="2" t="s">
        <v>5764</v>
      </c>
      <c r="I1765" s="2" t="str">
        <f t="shared" si="28"/>
        <v>Grotta sopra le Mattine</v>
      </c>
    </row>
    <row r="1766" spans="1:9" ht="14.25" x14ac:dyDescent="0.2">
      <c r="A1766" s="13">
        <v>2011</v>
      </c>
      <c r="B1766" s="18" t="s">
        <v>3518</v>
      </c>
      <c r="C1766" s="15" t="s">
        <v>1124</v>
      </c>
      <c r="D1766" s="15" t="s">
        <v>5765</v>
      </c>
      <c r="E1766" s="15" t="s">
        <v>640</v>
      </c>
      <c r="F1766" s="15" t="s">
        <v>2393</v>
      </c>
      <c r="G1766" s="13">
        <v>11</v>
      </c>
      <c r="H1766" s="2" t="s">
        <v>5765</v>
      </c>
      <c r="I1766" s="2" t="str">
        <f t="shared" si="28"/>
        <v>Grotta Nera di Valle Trimitosi</v>
      </c>
    </row>
    <row r="1767" spans="1:9" ht="14.25" x14ac:dyDescent="0.2">
      <c r="A1767" s="13">
        <v>2012</v>
      </c>
      <c r="B1767" s="18" t="s">
        <v>3519</v>
      </c>
      <c r="C1767" s="15" t="s">
        <v>1124</v>
      </c>
      <c r="D1767" s="15" t="s">
        <v>5766</v>
      </c>
      <c r="E1767" s="15" t="s">
        <v>640</v>
      </c>
      <c r="F1767" s="15" t="s">
        <v>2167</v>
      </c>
      <c r="G1767" s="13">
        <v>8</v>
      </c>
      <c r="H1767" s="2" t="s">
        <v>5766</v>
      </c>
      <c r="I1767" s="2" t="str">
        <f t="shared" si="28"/>
        <v>Grotta Fangosa dell’Inferno</v>
      </c>
    </row>
    <row r="1768" spans="1:9" ht="14.25" x14ac:dyDescent="0.2">
      <c r="A1768" s="13">
        <v>2013</v>
      </c>
      <c r="B1768" s="18" t="s">
        <v>3520</v>
      </c>
      <c r="C1768" s="15" t="s">
        <v>1124</v>
      </c>
      <c r="D1768" s="15" t="s">
        <v>5767</v>
      </c>
      <c r="E1768" s="15" t="s">
        <v>640</v>
      </c>
      <c r="F1768" s="15" t="s">
        <v>2167</v>
      </c>
      <c r="G1768" s="13">
        <v>8</v>
      </c>
      <c r="H1768" s="2" t="s">
        <v>5767</v>
      </c>
      <c r="I1768" s="2" t="str">
        <f t="shared" si="28"/>
        <v>Grotta Conchiglia</v>
      </c>
    </row>
    <row r="1769" spans="1:9" ht="14.25" x14ac:dyDescent="0.2">
      <c r="A1769" s="13">
        <v>2014</v>
      </c>
      <c r="B1769" s="18" t="s">
        <v>3521</v>
      </c>
      <c r="C1769" s="15" t="s">
        <v>1129</v>
      </c>
      <c r="D1769" s="15" t="s">
        <v>5768</v>
      </c>
      <c r="E1769" s="15" t="s">
        <v>640</v>
      </c>
      <c r="F1769" s="15"/>
      <c r="G1769" s="13">
        <v>11</v>
      </c>
      <c r="H1769" s="2" t="s">
        <v>5768</v>
      </c>
      <c r="I1769" s="2" t="str">
        <f t="shared" si="28"/>
        <v>Grotta della Scalata</v>
      </c>
    </row>
    <row r="1770" spans="1:9" ht="14.25" x14ac:dyDescent="0.2">
      <c r="A1770" s="13">
        <v>2015</v>
      </c>
      <c r="B1770" s="18" t="s">
        <v>3522</v>
      </c>
      <c r="C1770" s="15" t="s">
        <v>3523</v>
      </c>
      <c r="D1770" s="15" t="s">
        <v>5769</v>
      </c>
      <c r="E1770" s="15" t="s">
        <v>640</v>
      </c>
      <c r="F1770" s="15" t="s">
        <v>3524</v>
      </c>
      <c r="G1770" s="13">
        <v>11</v>
      </c>
      <c r="H1770" s="2" t="s">
        <v>5769</v>
      </c>
      <c r="I1770" s="2" t="str">
        <f t="shared" si="28"/>
        <v>Grotta in  Chiancata Croce</v>
      </c>
    </row>
    <row r="1771" spans="1:9" ht="14.25" x14ac:dyDescent="0.2">
      <c r="A1771" s="13">
        <v>2016</v>
      </c>
      <c r="B1771" s="18" t="s">
        <v>3525</v>
      </c>
      <c r="C1771" s="15" t="s">
        <v>1124</v>
      </c>
      <c r="D1771" s="15" t="s">
        <v>5770</v>
      </c>
      <c r="E1771" s="15" t="s">
        <v>1500</v>
      </c>
      <c r="F1771" s="15"/>
      <c r="G1771" s="13">
        <v>18</v>
      </c>
      <c r="H1771" s="2" t="s">
        <v>5770</v>
      </c>
      <c r="I1771" s="2" t="str">
        <f t="shared" si="28"/>
        <v>Grotta Monte Sant’Angelo 1</v>
      </c>
    </row>
    <row r="1772" spans="1:9" ht="14.25" x14ac:dyDescent="0.2">
      <c r="A1772" s="13">
        <v>2017</v>
      </c>
      <c r="B1772" s="18" t="s">
        <v>3526</v>
      </c>
      <c r="C1772" s="15" t="s">
        <v>1124</v>
      </c>
      <c r="D1772" s="15" t="s">
        <v>5771</v>
      </c>
      <c r="E1772" s="15" t="s">
        <v>1500</v>
      </c>
      <c r="F1772" s="15"/>
      <c r="G1772" s="13">
        <v>18</v>
      </c>
      <c r="H1772" s="2" t="s">
        <v>5771</v>
      </c>
      <c r="I1772" s="2" t="str">
        <f t="shared" si="28"/>
        <v>Grotta Monte Sant’Angelo 2</v>
      </c>
    </row>
    <row r="1773" spans="1:9" ht="14.25" x14ac:dyDescent="0.2">
      <c r="A1773" s="13">
        <v>2018</v>
      </c>
      <c r="B1773" s="18" t="s">
        <v>3527</v>
      </c>
      <c r="C1773" s="15" t="s">
        <v>1124</v>
      </c>
      <c r="D1773" s="15" t="s">
        <v>5772</v>
      </c>
      <c r="E1773" s="15" t="s">
        <v>2150</v>
      </c>
      <c r="F1773" s="15"/>
      <c r="G1773" s="13">
        <v>20</v>
      </c>
      <c r="H1773" s="2" t="s">
        <v>5772</v>
      </c>
      <c r="I1773" s="2" t="str">
        <f t="shared" si="28"/>
        <v>Grotta Chiancata dell’Acero</v>
      </c>
    </row>
    <row r="1774" spans="1:9" ht="14.25" x14ac:dyDescent="0.2">
      <c r="A1774" s="13">
        <v>2019</v>
      </c>
      <c r="B1774" s="18" t="s">
        <v>3528</v>
      </c>
      <c r="C1774" s="15" t="s">
        <v>1124</v>
      </c>
      <c r="D1774" s="15" t="s">
        <v>5773</v>
      </c>
      <c r="E1774" s="15" t="s">
        <v>1500</v>
      </c>
      <c r="F1774" s="15"/>
      <c r="G1774" s="13">
        <v>18</v>
      </c>
      <c r="H1774" s="2" t="s">
        <v>5773</v>
      </c>
      <c r="I1774" s="2" t="str">
        <f t="shared" si="28"/>
        <v>Grotta Nevera</v>
      </c>
    </row>
    <row r="1775" spans="1:9" ht="14.25" x14ac:dyDescent="0.2">
      <c r="A1775" s="13">
        <v>2020</v>
      </c>
      <c r="B1775" s="18" t="s">
        <v>3529</v>
      </c>
      <c r="C1775" s="15" t="s">
        <v>1628</v>
      </c>
      <c r="D1775" s="15" t="s">
        <v>5774</v>
      </c>
      <c r="E1775" s="15" t="s">
        <v>1500</v>
      </c>
      <c r="F1775" s="15" t="s">
        <v>3530</v>
      </c>
      <c r="G1775" s="13">
        <v>2</v>
      </c>
      <c r="H1775" s="2" t="s">
        <v>5774</v>
      </c>
      <c r="I1775" s="2" t="str">
        <f t="shared" si="28"/>
        <v>Grava di Cornacchia</v>
      </c>
    </row>
    <row r="1776" spans="1:9" ht="14.25" x14ac:dyDescent="0.2">
      <c r="A1776" s="13">
        <v>2021</v>
      </c>
      <c r="B1776" s="18" t="s">
        <v>2146</v>
      </c>
      <c r="C1776" s="15" t="s">
        <v>1628</v>
      </c>
      <c r="D1776" s="15" t="s">
        <v>5775</v>
      </c>
      <c r="E1776" s="15" t="s">
        <v>691</v>
      </c>
      <c r="F1776" s="15" t="s">
        <v>3531</v>
      </c>
      <c r="G1776" s="13">
        <v>2</v>
      </c>
      <c r="H1776" s="2" t="s">
        <v>5775</v>
      </c>
      <c r="I1776" s="2" t="str">
        <f t="shared" si="28"/>
        <v>Grava di Coppa Calva</v>
      </c>
    </row>
    <row r="1777" spans="1:9" ht="14.25" x14ac:dyDescent="0.2">
      <c r="A1777" s="13">
        <v>2022</v>
      </c>
      <c r="B1777" s="18" t="s">
        <v>3532</v>
      </c>
      <c r="C1777" s="15" t="s">
        <v>1124</v>
      </c>
      <c r="D1777" s="15" t="s">
        <v>5776</v>
      </c>
      <c r="E1777" s="15" t="s">
        <v>638</v>
      </c>
      <c r="F1777" s="15" t="s">
        <v>3533</v>
      </c>
      <c r="G1777" s="13">
        <v>11</v>
      </c>
      <c r="H1777" s="2" t="s">
        <v>5776</v>
      </c>
      <c r="I1777" s="2" t="str">
        <f t="shared" si="28"/>
        <v>Grotta Sanguinara</v>
      </c>
    </row>
    <row r="1778" spans="1:9" ht="14.25" x14ac:dyDescent="0.2">
      <c r="A1778" s="13">
        <v>2023</v>
      </c>
      <c r="B1778" s="18" t="s">
        <v>3150</v>
      </c>
      <c r="C1778" s="15" t="s">
        <v>1234</v>
      </c>
      <c r="D1778" s="15" t="s">
        <v>5466</v>
      </c>
      <c r="E1778" s="15" t="s">
        <v>638</v>
      </c>
      <c r="F1778" s="15"/>
      <c r="G1778" s="13">
        <v>11</v>
      </c>
      <c r="H1778" s="2" t="s">
        <v>5466</v>
      </c>
      <c r="I1778" s="2" t="str">
        <f t="shared" si="28"/>
        <v>Grotta del Ponte</v>
      </c>
    </row>
    <row r="1779" spans="1:9" ht="14.25" x14ac:dyDescent="0.2">
      <c r="A1779" s="13">
        <v>2024</v>
      </c>
      <c r="B1779" s="18" t="s">
        <v>3534</v>
      </c>
      <c r="C1779" s="15" t="s">
        <v>1264</v>
      </c>
      <c r="D1779" s="15" t="s">
        <v>5777</v>
      </c>
      <c r="E1779" s="15" t="s">
        <v>638</v>
      </c>
      <c r="F1779" s="15" t="s">
        <v>3535</v>
      </c>
      <c r="G1779" s="13">
        <v>11</v>
      </c>
      <c r="H1779" s="2" t="s">
        <v>5777</v>
      </c>
      <c r="I1779" s="2" t="str">
        <f t="shared" si="28"/>
        <v>Grotta dell’ Architello</v>
      </c>
    </row>
    <row r="1780" spans="1:9" ht="14.25" x14ac:dyDescent="0.2">
      <c r="A1780" s="13">
        <v>2025</v>
      </c>
      <c r="B1780" s="18" t="s">
        <v>3536</v>
      </c>
      <c r="C1780" s="15" t="s">
        <v>2265</v>
      </c>
      <c r="D1780" s="15" t="s">
        <v>5778</v>
      </c>
      <c r="E1780" s="15" t="s">
        <v>638</v>
      </c>
      <c r="F1780" s="15" t="s">
        <v>3537</v>
      </c>
      <c r="G1780" s="13">
        <v>11</v>
      </c>
      <c r="H1780" s="2" t="s">
        <v>5778</v>
      </c>
      <c r="I1780" s="2" t="str">
        <f t="shared" si="28"/>
        <v>Pozzo di Campi</v>
      </c>
    </row>
    <row r="1781" spans="1:9" ht="14.25" x14ac:dyDescent="0.2">
      <c r="A1781" s="13">
        <v>2026</v>
      </c>
      <c r="B1781" s="18" t="s">
        <v>3538</v>
      </c>
      <c r="C1781" s="15" t="s">
        <v>1264</v>
      </c>
      <c r="D1781" s="15" t="s">
        <v>5779</v>
      </c>
      <c r="E1781" s="15" t="s">
        <v>638</v>
      </c>
      <c r="F1781" s="15" t="s">
        <v>3537</v>
      </c>
      <c r="G1781" s="13">
        <v>11</v>
      </c>
      <c r="H1781" s="2" t="s">
        <v>5779</v>
      </c>
      <c r="I1781" s="2" t="str">
        <f t="shared" si="28"/>
        <v>Grotta dell’ Isola di Campi</v>
      </c>
    </row>
    <row r="1782" spans="1:9" ht="14.25" x14ac:dyDescent="0.2">
      <c r="A1782" s="13">
        <v>2027</v>
      </c>
      <c r="B1782" s="18" t="s">
        <v>3539</v>
      </c>
      <c r="C1782" s="15" t="s">
        <v>1234</v>
      </c>
      <c r="D1782" s="15" t="s">
        <v>5780</v>
      </c>
      <c r="E1782" s="15" t="s">
        <v>1497</v>
      </c>
      <c r="F1782" s="15"/>
      <c r="G1782" s="13">
        <v>2</v>
      </c>
      <c r="H1782" s="2" t="s">
        <v>5780</v>
      </c>
      <c r="I1782" s="2" t="str">
        <f t="shared" si="28"/>
        <v>Grotta del Gallo d’Oro</v>
      </c>
    </row>
    <row r="1783" spans="1:9" ht="14.25" x14ac:dyDescent="0.2">
      <c r="A1783" s="13">
        <v>2028</v>
      </c>
      <c r="B1783" s="18" t="s">
        <v>3540</v>
      </c>
      <c r="C1783" s="15" t="s">
        <v>1611</v>
      </c>
      <c r="D1783" s="15" t="s">
        <v>5781</v>
      </c>
      <c r="E1783" s="15" t="s">
        <v>1497</v>
      </c>
      <c r="F1783" s="15" t="s">
        <v>3541</v>
      </c>
      <c r="G1783" s="13">
        <v>2</v>
      </c>
      <c r="H1783" s="2" t="s">
        <v>5781</v>
      </c>
      <c r="I1783" s="2" t="str">
        <f t="shared" si="28"/>
        <v>Grava Laria</v>
      </c>
    </row>
    <row r="1784" spans="1:9" ht="14.25" x14ac:dyDescent="0.2">
      <c r="A1784" s="13">
        <v>2029</v>
      </c>
      <c r="B1784" s="18" t="s">
        <v>3542</v>
      </c>
      <c r="C1784" s="15"/>
      <c r="D1784" s="15" t="s">
        <v>3542</v>
      </c>
      <c r="E1784" s="15" t="s">
        <v>1519</v>
      </c>
      <c r="F1784" s="15" t="s">
        <v>3543</v>
      </c>
      <c r="G1784" s="13">
        <v>2</v>
      </c>
      <c r="H1784" s="2" t="s">
        <v>5782</v>
      </c>
      <c r="I1784" s="2" t="str">
        <f>MID(H1784,2,1000)</f>
        <v>Il Grottone di Cagnano Varano</v>
      </c>
    </row>
    <row r="1785" spans="1:9" ht="14.25" x14ac:dyDescent="0.2">
      <c r="A1785" s="13">
        <v>2030</v>
      </c>
      <c r="B1785" s="18" t="s">
        <v>1187</v>
      </c>
      <c r="C1785" s="15" t="s">
        <v>3544</v>
      </c>
      <c r="D1785" s="15" t="s">
        <v>5783</v>
      </c>
      <c r="E1785" s="15" t="s">
        <v>1519</v>
      </c>
      <c r="F1785" s="15" t="s">
        <v>3545</v>
      </c>
      <c r="G1785" s="13">
        <v>20</v>
      </c>
      <c r="H1785" s="2" t="s">
        <v>5783</v>
      </c>
      <c r="I1785" s="2" t="str">
        <f t="shared" si="28"/>
        <v>La Fontana San Michele</v>
      </c>
    </row>
    <row r="1786" spans="1:9" ht="14.25" x14ac:dyDescent="0.2">
      <c r="A1786" s="13">
        <v>2031</v>
      </c>
      <c r="B1786" s="18" t="s">
        <v>2970</v>
      </c>
      <c r="C1786" s="15" t="s">
        <v>3546</v>
      </c>
      <c r="D1786" s="15" t="s">
        <v>5784</v>
      </c>
      <c r="E1786" s="15" t="s">
        <v>1519</v>
      </c>
      <c r="F1786" s="15"/>
      <c r="G1786" s="13">
        <v>20</v>
      </c>
      <c r="H1786" s="2" t="s">
        <v>5784</v>
      </c>
      <c r="I1786" s="2" t="str">
        <f t="shared" si="28"/>
        <v>Crepa della Strada</v>
      </c>
    </row>
    <row r="1787" spans="1:9" ht="14.25" x14ac:dyDescent="0.2">
      <c r="A1787" s="13">
        <v>2032</v>
      </c>
      <c r="B1787" s="18" t="s">
        <v>3547</v>
      </c>
      <c r="C1787" s="15" t="s">
        <v>1234</v>
      </c>
      <c r="D1787" s="15" t="s">
        <v>5785</v>
      </c>
      <c r="E1787" s="15" t="s">
        <v>1519</v>
      </c>
      <c r="F1787" s="15" t="s">
        <v>3548</v>
      </c>
      <c r="G1787" s="13">
        <v>20</v>
      </c>
      <c r="H1787" s="2" t="s">
        <v>5785</v>
      </c>
      <c r="I1787" s="2" t="str">
        <f t="shared" si="28"/>
        <v xml:space="preserve">Grotta del Mortale </v>
      </c>
    </row>
    <row r="1788" spans="1:9" ht="14.25" x14ac:dyDescent="0.2">
      <c r="A1788" s="13">
        <v>2033</v>
      </c>
      <c r="B1788" s="18" t="s">
        <v>3549</v>
      </c>
      <c r="C1788" s="15" t="s">
        <v>6306</v>
      </c>
      <c r="D1788" s="15" t="s">
        <v>6307</v>
      </c>
      <c r="E1788" s="15" t="s">
        <v>1519</v>
      </c>
      <c r="F1788" s="15" t="s">
        <v>3548</v>
      </c>
      <c r="G1788" s="13">
        <v>20</v>
      </c>
      <c r="H1788" s="2" t="s">
        <v>6307</v>
      </c>
      <c r="I1788" s="2" t="str">
        <f t="shared" si="28"/>
        <v>Grotticella presso il Mortale</v>
      </c>
    </row>
    <row r="1789" spans="1:9" ht="14.25" x14ac:dyDescent="0.2">
      <c r="A1789" s="13">
        <v>2034</v>
      </c>
      <c r="B1789" s="18" t="s">
        <v>3550</v>
      </c>
      <c r="C1789" s="15" t="s">
        <v>1628</v>
      </c>
      <c r="D1789" s="15" t="s">
        <v>5786</v>
      </c>
      <c r="E1789" s="15" t="s">
        <v>1497</v>
      </c>
      <c r="F1789" s="15" t="s">
        <v>3551</v>
      </c>
      <c r="G1789" s="13">
        <v>21</v>
      </c>
      <c r="H1789" s="2" t="s">
        <v>5786</v>
      </c>
      <c r="I1789" s="2" t="str">
        <f t="shared" si="28"/>
        <v>Grava di Romoncello</v>
      </c>
    </row>
    <row r="1790" spans="1:9" ht="14.25" x14ac:dyDescent="0.2">
      <c r="A1790" s="13">
        <v>2035</v>
      </c>
      <c r="B1790" s="18" t="s">
        <v>3552</v>
      </c>
      <c r="C1790" s="15" t="s">
        <v>1124</v>
      </c>
      <c r="D1790" s="15" t="s">
        <v>5787</v>
      </c>
      <c r="E1790" s="15" t="s">
        <v>1497</v>
      </c>
      <c r="F1790" s="15" t="s">
        <v>3553</v>
      </c>
      <c r="G1790" s="13">
        <v>15</v>
      </c>
      <c r="H1790" s="2" t="s">
        <v>5787</v>
      </c>
      <c r="I1790" s="2" t="str">
        <f t="shared" si="28"/>
        <v>Grotta Madonna di Stignano</v>
      </c>
    </row>
    <row r="1791" spans="1:9" ht="14.25" x14ac:dyDescent="0.2">
      <c r="A1791" s="13">
        <v>2036</v>
      </c>
      <c r="B1791" s="18" t="s">
        <v>3554</v>
      </c>
      <c r="C1791" s="15" t="s">
        <v>1129</v>
      </c>
      <c r="D1791" s="15" t="s">
        <v>5788</v>
      </c>
      <c r="E1791" s="15" t="s">
        <v>1497</v>
      </c>
      <c r="F1791" s="15" t="s">
        <v>3554</v>
      </c>
      <c r="G1791" s="13">
        <v>2</v>
      </c>
      <c r="H1791" s="2" t="s">
        <v>5788</v>
      </c>
      <c r="I1791" s="2" t="str">
        <f t="shared" si="28"/>
        <v>Grotta della Difesa di San Matteo</v>
      </c>
    </row>
    <row r="1792" spans="1:9" ht="14.25" x14ac:dyDescent="0.2">
      <c r="A1792" s="13">
        <v>2037</v>
      </c>
      <c r="B1792" s="18" t="s">
        <v>2179</v>
      </c>
      <c r="C1792" s="15" t="s">
        <v>1117</v>
      </c>
      <c r="D1792" s="15" t="s">
        <v>5789</v>
      </c>
      <c r="E1792" s="15" t="s">
        <v>1497</v>
      </c>
      <c r="F1792" s="15" t="s">
        <v>2179</v>
      </c>
      <c r="G1792" s="13">
        <v>15</v>
      </c>
      <c r="H1792" s="2" t="s">
        <v>5789</v>
      </c>
      <c r="I1792" s="2" t="str">
        <f t="shared" si="28"/>
        <v>Grotta di Valle Vituro</v>
      </c>
    </row>
    <row r="1793" spans="1:9" ht="14.25" x14ac:dyDescent="0.2">
      <c r="A1793" s="13">
        <v>2038</v>
      </c>
      <c r="B1793" s="18" t="s">
        <v>3555</v>
      </c>
      <c r="C1793" s="15" t="s">
        <v>1117</v>
      </c>
      <c r="D1793" s="15" t="s">
        <v>5790</v>
      </c>
      <c r="E1793" s="15" t="s">
        <v>1497</v>
      </c>
      <c r="F1793" s="15" t="s">
        <v>2179</v>
      </c>
      <c r="G1793" s="13">
        <v>15</v>
      </c>
      <c r="H1793" s="2" t="s">
        <v>5790</v>
      </c>
      <c r="I1793" s="2" t="str">
        <f t="shared" si="28"/>
        <v>Grotta di Valle Vituro 2</v>
      </c>
    </row>
    <row r="1794" spans="1:9" ht="14.25" x14ac:dyDescent="0.2">
      <c r="A1794" s="13">
        <v>2039</v>
      </c>
      <c r="B1794" s="18" t="s">
        <v>3556</v>
      </c>
      <c r="C1794" s="15" t="s">
        <v>1117</v>
      </c>
      <c r="D1794" s="15" t="s">
        <v>5791</v>
      </c>
      <c r="E1794" s="15" t="s">
        <v>640</v>
      </c>
      <c r="F1794" s="15" t="s">
        <v>3556</v>
      </c>
      <c r="G1794" s="13">
        <v>11</v>
      </c>
      <c r="H1794" s="2" t="s">
        <v>5791</v>
      </c>
      <c r="I1794" s="2" t="str">
        <f t="shared" si="28"/>
        <v>Grotta di Cicuta</v>
      </c>
    </row>
    <row r="1795" spans="1:9" ht="14.25" x14ac:dyDescent="0.2">
      <c r="A1795" s="13">
        <v>2040</v>
      </c>
      <c r="B1795" s="18" t="s">
        <v>3557</v>
      </c>
      <c r="C1795" s="15" t="s">
        <v>1628</v>
      </c>
      <c r="D1795" s="15" t="s">
        <v>5792</v>
      </c>
      <c r="E1795" s="15" t="s">
        <v>640</v>
      </c>
      <c r="F1795" s="15"/>
      <c r="G1795" s="13">
        <v>11</v>
      </c>
      <c r="H1795" s="2" t="s">
        <v>5792</v>
      </c>
      <c r="I1795" s="2" t="str">
        <f t="shared" si="28"/>
        <v>Grava di Zanna d’Oro</v>
      </c>
    </row>
    <row r="1796" spans="1:9" ht="14.25" x14ac:dyDescent="0.2">
      <c r="A1796" s="13">
        <v>2041</v>
      </c>
      <c r="B1796" s="18" t="s">
        <v>3558</v>
      </c>
      <c r="C1796" s="15" t="s">
        <v>2164</v>
      </c>
      <c r="D1796" s="15" t="s">
        <v>5793</v>
      </c>
      <c r="E1796" s="15" t="s">
        <v>640</v>
      </c>
      <c r="F1796" s="15" t="s">
        <v>3559</v>
      </c>
      <c r="G1796" s="13">
        <v>8</v>
      </c>
      <c r="H1796" s="2" t="s">
        <v>5793</v>
      </c>
      <c r="I1796" s="2" t="str">
        <f t="shared" si="28"/>
        <v>Inghiottitoio di Montenero (grava di Coppa l’Arena</v>
      </c>
    </row>
    <row r="1797" spans="1:9" ht="14.25" x14ac:dyDescent="0.2">
      <c r="A1797" s="13">
        <v>2042</v>
      </c>
      <c r="B1797" s="18" t="s">
        <v>3560</v>
      </c>
      <c r="C1797" s="15" t="s">
        <v>6308</v>
      </c>
      <c r="D1797" s="15" t="s">
        <v>6309</v>
      </c>
      <c r="E1797" s="15" t="s">
        <v>640</v>
      </c>
      <c r="F1797" s="15"/>
      <c r="G1797" s="13">
        <v>15</v>
      </c>
      <c r="H1797" s="2" t="s">
        <v>6309</v>
      </c>
      <c r="I1797" s="2" t="str">
        <f t="shared" si="28"/>
        <v>Grava presso le Antenne RAI-TV</v>
      </c>
    </row>
    <row r="1798" spans="1:9" ht="14.25" x14ac:dyDescent="0.2">
      <c r="A1798" s="13">
        <v>2043</v>
      </c>
      <c r="B1798" s="18" t="s">
        <v>3561</v>
      </c>
      <c r="C1798" s="15" t="s">
        <v>3562</v>
      </c>
      <c r="D1798" s="15" t="s">
        <v>5794</v>
      </c>
      <c r="E1798" s="15" t="s">
        <v>1497</v>
      </c>
      <c r="F1798" s="15" t="s">
        <v>3563</v>
      </c>
      <c r="G1798" s="13">
        <v>15</v>
      </c>
      <c r="H1798" s="2" t="s">
        <v>5794</v>
      </c>
      <c r="I1798" s="2" t="str">
        <f t="shared" si="28"/>
        <v>Grava dei Cacciatori</v>
      </c>
    </row>
    <row r="1799" spans="1:9" ht="14.25" x14ac:dyDescent="0.2">
      <c r="A1799" s="19">
        <v>2044</v>
      </c>
      <c r="B1799" s="18" t="s">
        <v>3564</v>
      </c>
      <c r="C1799" s="15" t="s">
        <v>1628</v>
      </c>
      <c r="D1799" s="15" t="s">
        <v>5795</v>
      </c>
      <c r="E1799" s="15" t="s">
        <v>1497</v>
      </c>
      <c r="F1799" s="15" t="s">
        <v>3563</v>
      </c>
      <c r="G1799" s="13">
        <v>2</v>
      </c>
      <c r="H1799" s="2" t="s">
        <v>5795</v>
      </c>
      <c r="I1799" s="2" t="str">
        <f t="shared" si="28"/>
        <v>Grava di Piccirella 1 (Don Paolo 1)</v>
      </c>
    </row>
    <row r="1800" spans="1:9" ht="14.25" x14ac:dyDescent="0.2">
      <c r="A1800" s="13">
        <v>2045</v>
      </c>
      <c r="B1800" s="18" t="s">
        <v>3565</v>
      </c>
      <c r="C1800" s="15" t="s">
        <v>1628</v>
      </c>
      <c r="D1800" s="15" t="s">
        <v>5796</v>
      </c>
      <c r="E1800" s="15" t="s">
        <v>1497</v>
      </c>
      <c r="F1800" s="15" t="s">
        <v>3563</v>
      </c>
      <c r="G1800" s="13">
        <v>2</v>
      </c>
      <c r="H1800" s="2" t="s">
        <v>5796</v>
      </c>
      <c r="I1800" s="2" t="str">
        <f t="shared" si="28"/>
        <v>Grava di Piccirella 2 (Don Paolo 2)</v>
      </c>
    </row>
    <row r="1801" spans="1:9" ht="14.25" x14ac:dyDescent="0.2">
      <c r="A1801" s="13">
        <v>2046</v>
      </c>
      <c r="B1801" s="18" t="s">
        <v>1489</v>
      </c>
      <c r="C1801" s="15" t="s">
        <v>1628</v>
      </c>
      <c r="D1801" s="15" t="s">
        <v>5797</v>
      </c>
      <c r="E1801" s="15" t="s">
        <v>1497</v>
      </c>
      <c r="F1801" s="15" t="s">
        <v>1496</v>
      </c>
      <c r="G1801" s="13">
        <v>2</v>
      </c>
      <c r="H1801" s="2" t="s">
        <v>5797</v>
      </c>
      <c r="I1801" s="2" t="str">
        <f t="shared" si="28"/>
        <v>Grava di Neviera</v>
      </c>
    </row>
    <row r="1802" spans="1:9" ht="14.25" x14ac:dyDescent="0.2">
      <c r="A1802" s="13">
        <v>2047</v>
      </c>
      <c r="B1802" s="18" t="s">
        <v>3566</v>
      </c>
      <c r="C1802" s="15" t="s">
        <v>1117</v>
      </c>
      <c r="D1802" s="15" t="s">
        <v>5798</v>
      </c>
      <c r="E1802" s="15" t="s">
        <v>1497</v>
      </c>
      <c r="F1802" s="15" t="s">
        <v>3563</v>
      </c>
      <c r="G1802" s="13">
        <v>15</v>
      </c>
      <c r="H1802" s="2" t="s">
        <v>5798</v>
      </c>
      <c r="I1802" s="2" t="str">
        <f t="shared" si="28"/>
        <v>Grotta di Piccirella</v>
      </c>
    </row>
    <row r="1803" spans="1:9" ht="14.25" x14ac:dyDescent="0.2">
      <c r="A1803" s="13">
        <v>2048</v>
      </c>
      <c r="B1803" s="18" t="s">
        <v>3567</v>
      </c>
      <c r="C1803" s="15" t="s">
        <v>1117</v>
      </c>
      <c r="D1803" s="15" t="s">
        <v>5799</v>
      </c>
      <c r="E1803" s="15" t="s">
        <v>1497</v>
      </c>
      <c r="F1803" s="15" t="s">
        <v>3568</v>
      </c>
      <c r="G1803" s="13">
        <v>8</v>
      </c>
      <c r="H1803" s="2" t="s">
        <v>5799</v>
      </c>
      <c r="I1803" s="2" t="str">
        <f t="shared" si="28"/>
        <v>Grotta di Valle Monaca 1</v>
      </c>
    </row>
    <row r="1804" spans="1:9" ht="14.25" x14ac:dyDescent="0.2">
      <c r="A1804" s="13">
        <v>2049</v>
      </c>
      <c r="B1804" s="18" t="s">
        <v>3569</v>
      </c>
      <c r="C1804" s="15" t="s">
        <v>1117</v>
      </c>
      <c r="D1804" s="15" t="s">
        <v>5800</v>
      </c>
      <c r="E1804" s="15" t="s">
        <v>1497</v>
      </c>
      <c r="F1804" s="15" t="s">
        <v>3568</v>
      </c>
      <c r="G1804" s="13">
        <v>8</v>
      </c>
      <c r="H1804" s="2" t="s">
        <v>5800</v>
      </c>
      <c r="I1804" s="2" t="str">
        <f t="shared" si="28"/>
        <v>Grotta di Valle Monaca 2</v>
      </c>
    </row>
    <row r="1805" spans="1:9" ht="14.25" x14ac:dyDescent="0.2">
      <c r="A1805" s="13">
        <v>2050</v>
      </c>
      <c r="B1805" s="18" t="s">
        <v>3570</v>
      </c>
      <c r="C1805" s="15"/>
      <c r="D1805" s="15" t="s">
        <v>3570</v>
      </c>
      <c r="E1805" s="15" t="s">
        <v>1497</v>
      </c>
      <c r="F1805" s="15" t="s">
        <v>2179</v>
      </c>
      <c r="G1805" s="13">
        <v>2</v>
      </c>
      <c r="H1805" s="2" t="s">
        <v>5801</v>
      </c>
      <c r="I1805" s="2" t="str">
        <f>MID(H1805,2,1000)</f>
        <v>Il Pannone Civita</v>
      </c>
    </row>
    <row r="1806" spans="1:9" ht="14.25" x14ac:dyDescent="0.2">
      <c r="A1806" s="13">
        <v>2051</v>
      </c>
      <c r="B1806" s="18" t="s">
        <v>3571</v>
      </c>
      <c r="C1806" s="15" t="s">
        <v>6243</v>
      </c>
      <c r="D1806" s="15" t="s">
        <v>6310</v>
      </c>
      <c r="E1806" s="15" t="s">
        <v>1497</v>
      </c>
      <c r="F1806" s="15" t="s">
        <v>2179</v>
      </c>
      <c r="G1806" s="13">
        <v>2</v>
      </c>
      <c r="H1806" s="2" t="s">
        <v>6310</v>
      </c>
      <c r="I1806" s="2" t="str">
        <f t="shared" si="28"/>
        <v>Grotta presso Il Pannone</v>
      </c>
    </row>
    <row r="1807" spans="1:9" ht="14.25" x14ac:dyDescent="0.2">
      <c r="A1807" s="13">
        <v>2052</v>
      </c>
      <c r="B1807" s="18" t="s">
        <v>3157</v>
      </c>
      <c r="C1807" s="15" t="s">
        <v>2983</v>
      </c>
      <c r="D1807" s="15" t="s">
        <v>5802</v>
      </c>
      <c r="E1807" s="15" t="s">
        <v>640</v>
      </c>
      <c r="F1807" s="15"/>
      <c r="G1807" s="13">
        <v>11</v>
      </c>
      <c r="H1807" s="2" t="s">
        <v>5802</v>
      </c>
      <c r="I1807" s="2" t="str">
        <f t="shared" si="28"/>
        <v>Buco del Pipistrello</v>
      </c>
    </row>
    <row r="1808" spans="1:9" ht="14.25" x14ac:dyDescent="0.2">
      <c r="A1808" s="13">
        <v>2053</v>
      </c>
      <c r="B1808" s="18" t="s">
        <v>3572</v>
      </c>
      <c r="C1808" s="15" t="s">
        <v>1117</v>
      </c>
      <c r="D1808" s="15" t="s">
        <v>5803</v>
      </c>
      <c r="E1808" s="15" t="s">
        <v>1647</v>
      </c>
      <c r="F1808" s="15"/>
      <c r="G1808" s="13">
        <v>8</v>
      </c>
      <c r="H1808" s="2" t="s">
        <v>5803</v>
      </c>
      <c r="I1808" s="2" t="str">
        <f t="shared" si="28"/>
        <v>Grotta di Rignano Garganico (Carillon)</v>
      </c>
    </row>
    <row r="1809" spans="1:9" ht="14.25" x14ac:dyDescent="0.2">
      <c r="A1809" s="13">
        <v>2054</v>
      </c>
      <c r="B1809" s="18" t="s">
        <v>3573</v>
      </c>
      <c r="C1809" s="15" t="s">
        <v>1117</v>
      </c>
      <c r="D1809" s="15" t="s">
        <v>5804</v>
      </c>
      <c r="E1809" s="15" t="s">
        <v>1603</v>
      </c>
      <c r="F1809" s="15"/>
      <c r="G1809" s="13">
        <v>20</v>
      </c>
      <c r="H1809" s="2" t="s">
        <v>5804</v>
      </c>
      <c r="I1809" s="2" t="str">
        <f t="shared" si="28"/>
        <v>Grotta di Valle Cazzilli</v>
      </c>
    </row>
    <row r="1810" spans="1:9" ht="14.25" x14ac:dyDescent="0.2">
      <c r="A1810" s="13">
        <v>2055</v>
      </c>
      <c r="B1810" s="18" t="s">
        <v>3574</v>
      </c>
      <c r="C1810" s="15" t="s">
        <v>1117</v>
      </c>
      <c r="D1810" s="15" t="s">
        <v>5805</v>
      </c>
      <c r="E1810" s="15" t="s">
        <v>1497</v>
      </c>
      <c r="F1810" s="15" t="s">
        <v>3563</v>
      </c>
      <c r="G1810" s="13">
        <v>2</v>
      </c>
      <c r="H1810" s="2" t="s">
        <v>5805</v>
      </c>
      <c r="I1810" s="2" t="str">
        <f t="shared" si="28"/>
        <v>Grotta di Palla Palla</v>
      </c>
    </row>
    <row r="1811" spans="1:9" ht="14.25" x14ac:dyDescent="0.2">
      <c r="A1811" s="13">
        <v>2056</v>
      </c>
      <c r="B1811" s="18" t="s">
        <v>1533</v>
      </c>
      <c r="C1811" s="15" t="s">
        <v>2325</v>
      </c>
      <c r="D1811" s="15" t="s">
        <v>5806</v>
      </c>
      <c r="E1811" s="15" t="s">
        <v>1497</v>
      </c>
      <c r="F1811" s="15" t="s">
        <v>1152</v>
      </c>
      <c r="G1811" s="13">
        <v>2</v>
      </c>
      <c r="H1811" s="2" t="s">
        <v>5806</v>
      </c>
      <c r="I1811" s="2" t="str">
        <f t="shared" si="28"/>
        <v xml:space="preserve">Grava del Turco </v>
      </c>
    </row>
    <row r="1812" spans="1:9" ht="14.25" x14ac:dyDescent="0.2">
      <c r="A1812" s="13">
        <v>2057</v>
      </c>
      <c r="B1812" s="18" t="s">
        <v>3575</v>
      </c>
      <c r="C1812" s="15" t="s">
        <v>1234</v>
      </c>
      <c r="D1812" s="15" t="s">
        <v>5807</v>
      </c>
      <c r="E1812" s="15" t="s">
        <v>1497</v>
      </c>
      <c r="F1812" s="15" t="s">
        <v>3563</v>
      </c>
      <c r="G1812" s="13">
        <v>15</v>
      </c>
      <c r="H1812" s="2" t="s">
        <v>5807</v>
      </c>
      <c r="I1812" s="2" t="str">
        <f t="shared" si="28"/>
        <v>Grotta del Riccio (grotta di Curcio) (grava Arramata)</v>
      </c>
    </row>
    <row r="1813" spans="1:9" ht="14.25" x14ac:dyDescent="0.2">
      <c r="A1813" s="13">
        <v>2058</v>
      </c>
      <c r="B1813" s="18" t="s">
        <v>3576</v>
      </c>
      <c r="C1813" s="15" t="s">
        <v>1117</v>
      </c>
      <c r="D1813" s="15" t="s">
        <v>5808</v>
      </c>
      <c r="E1813" s="15" t="s">
        <v>1603</v>
      </c>
      <c r="F1813" s="15"/>
      <c r="G1813" s="13">
        <v>20</v>
      </c>
      <c r="H1813" s="2" t="s">
        <v>5808</v>
      </c>
      <c r="I1813" s="2" t="str">
        <f t="shared" si="28"/>
        <v>Grotta di Piscina Secca</v>
      </c>
    </row>
    <row r="1814" spans="1:9" ht="14.25" x14ac:dyDescent="0.2">
      <c r="A1814" s="13">
        <v>2059</v>
      </c>
      <c r="B1814" s="18" t="s">
        <v>3577</v>
      </c>
      <c r="C1814" s="15" t="s">
        <v>6311</v>
      </c>
      <c r="D1814" s="15" t="s">
        <v>6312</v>
      </c>
      <c r="E1814" s="15" t="s">
        <v>1497</v>
      </c>
      <c r="F1814" s="15" t="s">
        <v>3563</v>
      </c>
      <c r="G1814" s="13">
        <v>2</v>
      </c>
      <c r="H1814" s="2" t="s">
        <v>6312</v>
      </c>
      <c r="I1814" s="2" t="str">
        <f t="shared" si="28"/>
        <v>Grava presso Palla Palla (Grava di Palla Palla 2)</v>
      </c>
    </row>
    <row r="1815" spans="1:9" ht="14.25" x14ac:dyDescent="0.2">
      <c r="A1815" s="13">
        <v>2060</v>
      </c>
      <c r="B1815" s="18" t="s">
        <v>3578</v>
      </c>
      <c r="C1815" s="15" t="s">
        <v>2161</v>
      </c>
      <c r="D1815" s="15" t="s">
        <v>5809</v>
      </c>
      <c r="E1815" s="15" t="s">
        <v>1497</v>
      </c>
      <c r="F1815" s="15" t="s">
        <v>3579</v>
      </c>
      <c r="G1815" s="13">
        <v>15</v>
      </c>
      <c r="H1815" s="2" t="s">
        <v>5809</v>
      </c>
      <c r="I1815" s="2" t="str">
        <f t="shared" si="28"/>
        <v>Grava del  Cardinale (Grava d' Z'mon'c)</v>
      </c>
    </row>
    <row r="1816" spans="1:9" ht="14.25" x14ac:dyDescent="0.2">
      <c r="A1816" s="13">
        <v>2061</v>
      </c>
      <c r="B1816" s="18" t="s">
        <v>3580</v>
      </c>
      <c r="C1816" s="15" t="s">
        <v>2325</v>
      </c>
      <c r="D1816" s="15" t="s">
        <v>5810</v>
      </c>
      <c r="E1816" s="15" t="s">
        <v>1497</v>
      </c>
      <c r="F1816" s="15" t="s">
        <v>3579</v>
      </c>
      <c r="G1816" s="13">
        <v>2</v>
      </c>
      <c r="H1816" s="2" t="s">
        <v>5810</v>
      </c>
      <c r="I1816" s="2" t="str">
        <f t="shared" si="28"/>
        <v>Grava del Cecato (grava di Stefano PU 2182)</v>
      </c>
    </row>
    <row r="1817" spans="1:9" ht="14.25" x14ac:dyDescent="0.2">
      <c r="A1817" s="13">
        <v>2062</v>
      </c>
      <c r="B1817" s="18" t="s">
        <v>3581</v>
      </c>
      <c r="C1817" s="15" t="s">
        <v>2325</v>
      </c>
      <c r="D1817" s="15" t="s">
        <v>5811</v>
      </c>
      <c r="E1817" s="15" t="s">
        <v>1497</v>
      </c>
      <c r="F1817" s="15" t="s">
        <v>3579</v>
      </c>
      <c r="G1817" s="13">
        <v>2</v>
      </c>
      <c r="H1817" s="2" t="s">
        <v>5811</v>
      </c>
      <c r="I1817" s="2" t="str">
        <f t="shared" ref="I1817:I1880" si="29">H1817</f>
        <v xml:space="preserve">Grava del Sambuco </v>
      </c>
    </row>
    <row r="1818" spans="1:9" ht="14.25" x14ac:dyDescent="0.2">
      <c r="A1818" s="13">
        <v>2063</v>
      </c>
      <c r="B1818" s="18" t="s">
        <v>3582</v>
      </c>
      <c r="C1818" s="15" t="s">
        <v>1628</v>
      </c>
      <c r="D1818" s="15" t="s">
        <v>5812</v>
      </c>
      <c r="E1818" s="15" t="s">
        <v>1497</v>
      </c>
      <c r="F1818" s="15" t="s">
        <v>3579</v>
      </c>
      <c r="G1818" s="13">
        <v>15</v>
      </c>
      <c r="H1818" s="2" t="s">
        <v>5812</v>
      </c>
      <c r="I1818" s="2" t="str">
        <f t="shared" si="29"/>
        <v>Grava di Tenace</v>
      </c>
    </row>
    <row r="1819" spans="1:9" ht="14.25" x14ac:dyDescent="0.2">
      <c r="A1819" s="13">
        <v>2064</v>
      </c>
      <c r="B1819" s="18" t="s">
        <v>3583</v>
      </c>
      <c r="C1819" s="15" t="s">
        <v>1628</v>
      </c>
      <c r="D1819" s="15" t="s">
        <v>5813</v>
      </c>
      <c r="E1819" s="15" t="s">
        <v>1497</v>
      </c>
      <c r="F1819" s="15" t="s">
        <v>3583</v>
      </c>
      <c r="G1819" s="13">
        <v>15</v>
      </c>
      <c r="H1819" s="2" t="s">
        <v>5813</v>
      </c>
      <c r="I1819" s="2" t="str">
        <f t="shared" si="29"/>
        <v>Grava di Laurelli</v>
      </c>
    </row>
    <row r="1820" spans="1:9" ht="14.25" x14ac:dyDescent="0.2">
      <c r="A1820" s="13">
        <v>2065</v>
      </c>
      <c r="B1820" s="18" t="s">
        <v>3583</v>
      </c>
      <c r="C1820" s="15" t="s">
        <v>1117</v>
      </c>
      <c r="D1820" s="15" t="s">
        <v>5814</v>
      </c>
      <c r="E1820" s="15" t="s">
        <v>1497</v>
      </c>
      <c r="F1820" s="15" t="s">
        <v>3583</v>
      </c>
      <c r="G1820" s="13">
        <v>15</v>
      </c>
      <c r="H1820" s="2" t="s">
        <v>5814</v>
      </c>
      <c r="I1820" s="2" t="str">
        <f t="shared" si="29"/>
        <v>Grotta di Laurelli</v>
      </c>
    </row>
    <row r="1821" spans="1:9" ht="14.25" x14ac:dyDescent="0.2">
      <c r="A1821" s="19">
        <v>2066</v>
      </c>
      <c r="B1821" s="18" t="s">
        <v>1679</v>
      </c>
      <c r="C1821" s="15" t="s">
        <v>3584</v>
      </c>
      <c r="D1821" s="15" t="s">
        <v>5815</v>
      </c>
      <c r="E1821" s="15" t="s">
        <v>1603</v>
      </c>
      <c r="F1821" s="15" t="s">
        <v>3585</v>
      </c>
      <c r="G1821" s="13">
        <v>2</v>
      </c>
      <c r="H1821" s="2" t="s">
        <v>5815</v>
      </c>
      <c r="I1821" s="2" t="str">
        <f t="shared" si="29"/>
        <v>Grotta d’interstrato di Pozzatina</v>
      </c>
    </row>
    <row r="1822" spans="1:9" ht="14.25" x14ac:dyDescent="0.2">
      <c r="A1822" s="19">
        <v>2067</v>
      </c>
      <c r="B1822" s="18" t="s">
        <v>1679</v>
      </c>
      <c r="C1822" s="15" t="s">
        <v>3586</v>
      </c>
      <c r="D1822" s="15" t="s">
        <v>5816</v>
      </c>
      <c r="E1822" s="15" t="s">
        <v>1603</v>
      </c>
      <c r="F1822" s="15" t="s">
        <v>3585</v>
      </c>
      <c r="G1822" s="13">
        <v>2</v>
      </c>
      <c r="H1822" s="2" t="s">
        <v>5816</v>
      </c>
      <c r="I1822" s="2" t="str">
        <f t="shared" si="29"/>
        <v>Grotta tonda di Pozzatina</v>
      </c>
    </row>
    <row r="1823" spans="1:9" ht="14.25" x14ac:dyDescent="0.2">
      <c r="A1823" s="13">
        <v>2068</v>
      </c>
      <c r="B1823" s="18" t="s">
        <v>3587</v>
      </c>
      <c r="C1823" s="15" t="s">
        <v>1129</v>
      </c>
      <c r="D1823" s="15" t="s">
        <v>5817</v>
      </c>
      <c r="E1823" s="15" t="s">
        <v>1603</v>
      </c>
      <c r="F1823" s="15"/>
      <c r="G1823" s="13">
        <v>20</v>
      </c>
      <c r="H1823" s="2" t="s">
        <v>5817</v>
      </c>
      <c r="I1823" s="2" t="str">
        <f t="shared" si="29"/>
        <v>Grotta della Caprinella</v>
      </c>
    </row>
    <row r="1824" spans="1:9" ht="14.25" x14ac:dyDescent="0.2">
      <c r="A1824" s="13">
        <v>2069</v>
      </c>
      <c r="B1824" s="18" t="s">
        <v>3588</v>
      </c>
      <c r="C1824" s="15" t="s">
        <v>1117</v>
      </c>
      <c r="D1824" s="15" t="s">
        <v>5818</v>
      </c>
      <c r="E1824" s="15" t="s">
        <v>649</v>
      </c>
      <c r="F1824" s="15"/>
      <c r="G1824" s="13">
        <v>18</v>
      </c>
      <c r="H1824" s="2" t="s">
        <v>5818</v>
      </c>
      <c r="I1824" s="2" t="str">
        <f t="shared" si="29"/>
        <v>Grotta di Peparoli</v>
      </c>
    </row>
    <row r="1825" spans="1:9" ht="14.25" x14ac:dyDescent="0.2">
      <c r="A1825" s="13">
        <v>2070</v>
      </c>
      <c r="B1825" s="18" t="s">
        <v>3589</v>
      </c>
      <c r="C1825" s="15" t="s">
        <v>1628</v>
      </c>
      <c r="D1825" s="15" t="s">
        <v>5819</v>
      </c>
      <c r="E1825" s="15" t="s">
        <v>649</v>
      </c>
      <c r="F1825" s="15"/>
      <c r="G1825" s="13">
        <v>18</v>
      </c>
      <c r="H1825" s="2" t="s">
        <v>5819</v>
      </c>
      <c r="I1825" s="2" t="str">
        <f t="shared" si="29"/>
        <v>Grava di Coppa di Rapa</v>
      </c>
    </row>
    <row r="1826" spans="1:9" ht="14.25" x14ac:dyDescent="0.2">
      <c r="A1826" s="13">
        <v>2071</v>
      </c>
      <c r="B1826" s="18" t="s">
        <v>3590</v>
      </c>
      <c r="C1826" s="15" t="s">
        <v>6313</v>
      </c>
      <c r="D1826" s="15" t="s">
        <v>6314</v>
      </c>
      <c r="E1826" s="15" t="s">
        <v>1603</v>
      </c>
      <c r="F1826" s="15"/>
      <c r="G1826" s="13">
        <v>20</v>
      </c>
      <c r="H1826" s="2" t="s">
        <v>6314</v>
      </c>
      <c r="I1826" s="2" t="str">
        <f t="shared" si="29"/>
        <v>Grotticella presso i ruderi di Madonna d’Elio</v>
      </c>
    </row>
    <row r="1827" spans="1:9" ht="14.25" x14ac:dyDescent="0.2">
      <c r="A1827" s="13">
        <v>2072</v>
      </c>
      <c r="B1827" s="18" t="s">
        <v>3591</v>
      </c>
      <c r="C1827" s="15" t="s">
        <v>1503</v>
      </c>
      <c r="D1827" s="15" t="s">
        <v>5820</v>
      </c>
      <c r="E1827" s="15" t="s">
        <v>1603</v>
      </c>
      <c r="F1827" s="15" t="s">
        <v>3592</v>
      </c>
      <c r="G1827" s="13">
        <v>20</v>
      </c>
      <c r="H1827" s="2" t="s">
        <v>5820</v>
      </c>
      <c r="I1827" s="2" t="str">
        <f t="shared" si="29"/>
        <v>Grava di  Ciccarelli (Grotta Conforte 2)</v>
      </c>
    </row>
    <row r="1828" spans="1:9" ht="14.25" x14ac:dyDescent="0.2">
      <c r="A1828" s="13">
        <v>2073</v>
      </c>
      <c r="B1828" s="18" t="s">
        <v>3593</v>
      </c>
      <c r="C1828" s="15" t="s">
        <v>1117</v>
      </c>
      <c r="D1828" s="15" t="s">
        <v>5821</v>
      </c>
      <c r="E1828" s="15" t="s">
        <v>1603</v>
      </c>
      <c r="F1828" s="15"/>
      <c r="G1828" s="13">
        <v>20</v>
      </c>
      <c r="H1828" s="2" t="s">
        <v>5821</v>
      </c>
      <c r="I1828" s="2" t="str">
        <f t="shared" si="29"/>
        <v>Grotta di Ciavarella</v>
      </c>
    </row>
    <row r="1829" spans="1:9" ht="14.25" x14ac:dyDescent="0.2">
      <c r="A1829" s="13">
        <v>2074</v>
      </c>
      <c r="B1829" s="18" t="s">
        <v>3594</v>
      </c>
      <c r="C1829" s="15" t="s">
        <v>1117</v>
      </c>
      <c r="D1829" s="15" t="s">
        <v>5822</v>
      </c>
      <c r="E1829" s="15" t="s">
        <v>1603</v>
      </c>
      <c r="F1829" s="15"/>
      <c r="G1829" s="13">
        <v>20</v>
      </c>
      <c r="H1829" s="2" t="s">
        <v>5822</v>
      </c>
      <c r="I1829" s="2" t="str">
        <f t="shared" si="29"/>
        <v>Grotta di Pilamelardi</v>
      </c>
    </row>
    <row r="1830" spans="1:9" ht="14.25" x14ac:dyDescent="0.2">
      <c r="A1830" s="13">
        <v>2075</v>
      </c>
      <c r="B1830" s="18" t="s">
        <v>3595</v>
      </c>
      <c r="C1830" s="15" t="s">
        <v>2671</v>
      </c>
      <c r="D1830" s="15" t="s">
        <v>5823</v>
      </c>
      <c r="E1830" s="15" t="s">
        <v>1519</v>
      </c>
      <c r="F1830" s="15"/>
      <c r="G1830" s="13">
        <v>20</v>
      </c>
      <c r="H1830" s="2" t="s">
        <v>5823</v>
      </c>
      <c r="I1830" s="2" t="str">
        <f t="shared" si="29"/>
        <v>Inghiottitoio del Trigno</v>
      </c>
    </row>
    <row r="1831" spans="1:9" ht="14.25" x14ac:dyDescent="0.2">
      <c r="A1831" s="13">
        <v>2076</v>
      </c>
      <c r="B1831" s="18" t="s">
        <v>2150</v>
      </c>
      <c r="C1831" s="15" t="s">
        <v>1628</v>
      </c>
      <c r="D1831" s="15" t="s">
        <v>5824</v>
      </c>
      <c r="E1831" s="15" t="s">
        <v>2150</v>
      </c>
      <c r="F1831" s="15"/>
      <c r="G1831" s="13">
        <v>20</v>
      </c>
      <c r="H1831" s="2" t="s">
        <v>5824</v>
      </c>
      <c r="I1831" s="2" t="str">
        <f t="shared" si="29"/>
        <v>Grava di Carpino</v>
      </c>
    </row>
    <row r="1832" spans="1:9" ht="14.25" x14ac:dyDescent="0.2">
      <c r="A1832" s="13">
        <v>2077</v>
      </c>
      <c r="B1832" s="18" t="s">
        <v>3596</v>
      </c>
      <c r="C1832" s="15" t="s">
        <v>1117</v>
      </c>
      <c r="D1832" s="15" t="s">
        <v>5825</v>
      </c>
      <c r="E1832" s="15" t="s">
        <v>1603</v>
      </c>
      <c r="F1832" s="15" t="s">
        <v>3596</v>
      </c>
      <c r="G1832" s="13">
        <v>20</v>
      </c>
      <c r="H1832" s="2" t="s">
        <v>5825</v>
      </c>
      <c r="I1832" s="2" t="str">
        <f t="shared" si="29"/>
        <v>Grotta di Coppa del Mortaio</v>
      </c>
    </row>
    <row r="1833" spans="1:9" ht="14.25" x14ac:dyDescent="0.2">
      <c r="A1833" s="13">
        <v>2078</v>
      </c>
      <c r="B1833" s="18" t="s">
        <v>3597</v>
      </c>
      <c r="C1833" s="15" t="s">
        <v>1117</v>
      </c>
      <c r="D1833" s="15" t="s">
        <v>5826</v>
      </c>
      <c r="E1833" s="15" t="s">
        <v>1603</v>
      </c>
      <c r="F1833" s="15" t="s">
        <v>1633</v>
      </c>
      <c r="G1833" s="13">
        <v>20</v>
      </c>
      <c r="H1833" s="2" t="s">
        <v>5826</v>
      </c>
      <c r="I1833" s="2" t="str">
        <f t="shared" si="29"/>
        <v>Grotta di Tiscia</v>
      </c>
    </row>
    <row r="1834" spans="1:9" ht="14.25" x14ac:dyDescent="0.2">
      <c r="A1834" s="13">
        <v>2079</v>
      </c>
      <c r="B1834" s="18" t="s">
        <v>3598</v>
      </c>
      <c r="C1834" s="15" t="s">
        <v>1234</v>
      </c>
      <c r="D1834" s="15" t="s">
        <v>5827</v>
      </c>
      <c r="E1834" s="15" t="s">
        <v>1603</v>
      </c>
      <c r="F1834" s="15" t="s">
        <v>3599</v>
      </c>
      <c r="G1834" s="13">
        <v>20</v>
      </c>
      <c r="H1834" s="2" t="s">
        <v>5827</v>
      </c>
      <c r="I1834" s="2" t="str">
        <f t="shared" si="29"/>
        <v>Grotta del Puntone di Mezzo 1</v>
      </c>
    </row>
    <row r="1835" spans="1:9" ht="14.25" x14ac:dyDescent="0.2">
      <c r="A1835" s="13">
        <v>2080</v>
      </c>
      <c r="B1835" s="18" t="s">
        <v>3600</v>
      </c>
      <c r="C1835" s="15" t="s">
        <v>1234</v>
      </c>
      <c r="D1835" s="15" t="s">
        <v>5828</v>
      </c>
      <c r="E1835" s="15" t="s">
        <v>1603</v>
      </c>
      <c r="F1835" s="15" t="s">
        <v>3599</v>
      </c>
      <c r="G1835" s="13">
        <v>20</v>
      </c>
      <c r="H1835" s="2" t="s">
        <v>5828</v>
      </c>
      <c r="I1835" s="2" t="str">
        <f t="shared" si="29"/>
        <v>Grotta del Puntone di Mezzo 2</v>
      </c>
    </row>
    <row r="1836" spans="1:9" ht="14.25" x14ac:dyDescent="0.2">
      <c r="A1836" s="13">
        <v>2081</v>
      </c>
      <c r="B1836" s="18" t="s">
        <v>3601</v>
      </c>
      <c r="C1836" s="15" t="s">
        <v>2325</v>
      </c>
      <c r="D1836" s="15" t="s">
        <v>5829</v>
      </c>
      <c r="E1836" s="15" t="s">
        <v>1603</v>
      </c>
      <c r="F1836" s="15" t="s">
        <v>3601</v>
      </c>
      <c r="G1836" s="13">
        <v>20</v>
      </c>
      <c r="H1836" s="2" t="s">
        <v>5829</v>
      </c>
      <c r="I1836" s="2" t="str">
        <f t="shared" si="29"/>
        <v>Grava del Bosco di Pilla</v>
      </c>
    </row>
    <row r="1837" spans="1:9" ht="14.25" x14ac:dyDescent="0.2">
      <c r="A1837" s="13">
        <v>2082</v>
      </c>
      <c r="B1837" s="18" t="s">
        <v>3602</v>
      </c>
      <c r="C1837" s="15" t="s">
        <v>2325</v>
      </c>
      <c r="D1837" s="15" t="s">
        <v>5830</v>
      </c>
      <c r="E1837" s="15" t="s">
        <v>1603</v>
      </c>
      <c r="F1837" s="15" t="s">
        <v>3602</v>
      </c>
      <c r="G1837" s="13">
        <v>20</v>
      </c>
      <c r="H1837" s="2" t="s">
        <v>5830</v>
      </c>
      <c r="I1837" s="2" t="str">
        <f t="shared" si="29"/>
        <v>Grava del Canale di Carcone</v>
      </c>
    </row>
    <row r="1838" spans="1:9" ht="14.25" x14ac:dyDescent="0.2">
      <c r="A1838" s="13">
        <v>2083</v>
      </c>
      <c r="B1838" s="18" t="s">
        <v>3603</v>
      </c>
      <c r="C1838" s="15" t="s">
        <v>2967</v>
      </c>
      <c r="D1838" s="15" t="s">
        <v>5831</v>
      </c>
      <c r="E1838" s="15" t="s">
        <v>2150</v>
      </c>
      <c r="F1838" s="15" t="s">
        <v>3604</v>
      </c>
      <c r="G1838" s="13">
        <v>18</v>
      </c>
      <c r="H1838" s="2" t="s">
        <v>5831</v>
      </c>
      <c r="I1838" s="2" t="str">
        <f t="shared" si="29"/>
        <v>Buca di Inversa delle Ripe (grava del Sogno)</v>
      </c>
    </row>
    <row r="1839" spans="1:9" ht="14.25" x14ac:dyDescent="0.2">
      <c r="A1839" s="13">
        <v>2084</v>
      </c>
      <c r="B1839" s="18" t="s">
        <v>3604</v>
      </c>
      <c r="C1839" s="15" t="s">
        <v>1117</v>
      </c>
      <c r="D1839" s="15" t="s">
        <v>5832</v>
      </c>
      <c r="E1839" s="15" t="s">
        <v>2150</v>
      </c>
      <c r="F1839" s="15" t="s">
        <v>3604</v>
      </c>
      <c r="G1839" s="13">
        <v>18</v>
      </c>
      <c r="H1839" s="2" t="s">
        <v>5832</v>
      </c>
      <c r="I1839" s="2" t="str">
        <f t="shared" si="29"/>
        <v>Grotta di Inversa delle Ripe</v>
      </c>
    </row>
    <row r="1840" spans="1:9" ht="14.25" x14ac:dyDescent="0.2">
      <c r="A1840" s="13">
        <v>2085</v>
      </c>
      <c r="B1840" s="18" t="s">
        <v>3605</v>
      </c>
      <c r="C1840" s="15" t="s">
        <v>3523</v>
      </c>
      <c r="D1840" s="15" t="s">
        <v>5833</v>
      </c>
      <c r="E1840" s="15" t="s">
        <v>2150</v>
      </c>
      <c r="F1840" s="15" t="s">
        <v>3606</v>
      </c>
      <c r="G1840" s="13">
        <v>18</v>
      </c>
      <c r="H1840" s="2" t="s">
        <v>5833</v>
      </c>
      <c r="I1840" s="2" t="str">
        <f t="shared" si="29"/>
        <v>Grotta in  Fondo D’Addetta (inghiottitoio a SW di Carpino)</v>
      </c>
    </row>
    <row r="1841" spans="1:9" ht="14.25" x14ac:dyDescent="0.2">
      <c r="A1841" s="13">
        <v>2086</v>
      </c>
      <c r="B1841" s="18" t="s">
        <v>3607</v>
      </c>
      <c r="C1841" s="15" t="s">
        <v>1628</v>
      </c>
      <c r="D1841" s="15" t="s">
        <v>5834</v>
      </c>
      <c r="E1841" s="15" t="s">
        <v>1497</v>
      </c>
      <c r="F1841" s="15"/>
      <c r="G1841" s="13">
        <v>15</v>
      </c>
      <c r="H1841" s="2" t="s">
        <v>5834</v>
      </c>
      <c r="I1841" s="2" t="str">
        <f t="shared" si="29"/>
        <v>Grava di Mossuto</v>
      </c>
    </row>
    <row r="1842" spans="1:9" ht="14.25" x14ac:dyDescent="0.2">
      <c r="A1842" s="13">
        <v>2087</v>
      </c>
      <c r="B1842" s="18" t="s">
        <v>3608</v>
      </c>
      <c r="C1842" s="15" t="s">
        <v>1628</v>
      </c>
      <c r="D1842" s="15" t="s">
        <v>5835</v>
      </c>
      <c r="E1842" s="15" t="s">
        <v>649</v>
      </c>
      <c r="F1842" s="15"/>
      <c r="G1842" s="13">
        <v>18</v>
      </c>
      <c r="H1842" s="2" t="s">
        <v>5835</v>
      </c>
      <c r="I1842" s="2" t="str">
        <f t="shared" si="29"/>
        <v>Grava di Volta Pianezza</v>
      </c>
    </row>
    <row r="1843" spans="1:9" ht="14.25" x14ac:dyDescent="0.2">
      <c r="A1843" s="13">
        <v>2088</v>
      </c>
      <c r="B1843" s="18" t="s">
        <v>3609</v>
      </c>
      <c r="C1843" s="15" t="s">
        <v>1124</v>
      </c>
      <c r="D1843" s="15" t="s">
        <v>5836</v>
      </c>
      <c r="E1843" s="15" t="s">
        <v>1647</v>
      </c>
      <c r="F1843" s="15"/>
      <c r="G1843" s="13">
        <v>8</v>
      </c>
      <c r="H1843" s="2" t="s">
        <v>5836</v>
      </c>
      <c r="I1843" s="2" t="str">
        <f t="shared" si="29"/>
        <v>Grotta Spagnoli (Rivolta Rossa)</v>
      </c>
    </row>
    <row r="1844" spans="1:9" ht="14.25" x14ac:dyDescent="0.2">
      <c r="A1844" s="13">
        <v>2089</v>
      </c>
      <c r="B1844" s="18" t="s">
        <v>3610</v>
      </c>
      <c r="C1844" s="15" t="s">
        <v>1117</v>
      </c>
      <c r="D1844" s="15" t="s">
        <v>5837</v>
      </c>
      <c r="E1844" s="15" t="s">
        <v>640</v>
      </c>
      <c r="F1844" s="15"/>
      <c r="G1844" s="13">
        <v>11</v>
      </c>
      <c r="H1844" s="2" t="s">
        <v>5837</v>
      </c>
      <c r="I1844" s="2" t="str">
        <f t="shared" si="29"/>
        <v>Grotta di Farinetti (Valle Campanaro)</v>
      </c>
    </row>
    <row r="1845" spans="1:9" ht="14.25" x14ac:dyDescent="0.2">
      <c r="A1845" s="13">
        <v>2090</v>
      </c>
      <c r="B1845" s="18" t="s">
        <v>3611</v>
      </c>
      <c r="C1845" s="15" t="s">
        <v>3612</v>
      </c>
      <c r="D1845" s="15" t="s">
        <v>5838</v>
      </c>
      <c r="E1845" s="15" t="s">
        <v>640</v>
      </c>
      <c r="F1845" s="15"/>
      <c r="G1845" s="13">
        <v>11</v>
      </c>
      <c r="H1845" s="2" t="s">
        <v>5838</v>
      </c>
      <c r="I1845" s="2" t="str">
        <f t="shared" si="29"/>
        <v>Sfisca della Tartaruga</v>
      </c>
    </row>
    <row r="1846" spans="1:9" ht="14.25" x14ac:dyDescent="0.2">
      <c r="A1846" s="13">
        <v>2091</v>
      </c>
      <c r="B1846" s="18" t="s">
        <v>3150</v>
      </c>
      <c r="C1846" s="15" t="s">
        <v>1234</v>
      </c>
      <c r="D1846" s="15" t="s">
        <v>5466</v>
      </c>
      <c r="E1846" s="15" t="s">
        <v>640</v>
      </c>
      <c r="F1846" s="15"/>
      <c r="G1846" s="13">
        <v>21</v>
      </c>
      <c r="H1846" s="2" t="s">
        <v>5466</v>
      </c>
      <c r="I1846" s="2" t="str">
        <f t="shared" si="29"/>
        <v>Grotta del Ponte</v>
      </c>
    </row>
    <row r="1847" spans="1:9" ht="14.25" x14ac:dyDescent="0.2">
      <c r="A1847" s="20">
        <v>2092</v>
      </c>
      <c r="B1847" s="18" t="s">
        <v>3454</v>
      </c>
      <c r="C1847" s="15" t="s">
        <v>2325</v>
      </c>
      <c r="D1847" s="15" t="s">
        <v>5839</v>
      </c>
      <c r="E1847" s="15" t="s">
        <v>646</v>
      </c>
      <c r="F1847" s="15"/>
      <c r="G1847" s="13">
        <v>17</v>
      </c>
      <c r="H1847" s="2" t="s">
        <v>5839</v>
      </c>
      <c r="I1847" s="2" t="str">
        <f t="shared" si="29"/>
        <v>Grava del Vento</v>
      </c>
    </row>
    <row r="1848" spans="1:9" ht="14.25" x14ac:dyDescent="0.2">
      <c r="A1848" s="13">
        <v>2093</v>
      </c>
      <c r="B1848" s="18" t="s">
        <v>3613</v>
      </c>
      <c r="C1848" s="15" t="s">
        <v>1117</v>
      </c>
      <c r="D1848" s="15" t="s">
        <v>5840</v>
      </c>
      <c r="E1848" s="15" t="s">
        <v>646</v>
      </c>
      <c r="F1848" s="15"/>
      <c r="G1848" s="13">
        <v>2</v>
      </c>
      <c r="H1848" s="2" t="s">
        <v>5840</v>
      </c>
      <c r="I1848" s="2" t="str">
        <f t="shared" si="29"/>
        <v>Grotta di Posta Capuano</v>
      </c>
    </row>
    <row r="1849" spans="1:9" ht="14.25" x14ac:dyDescent="0.2">
      <c r="A1849" s="13">
        <v>2094</v>
      </c>
      <c r="B1849" s="18" t="s">
        <v>3613</v>
      </c>
      <c r="C1849" s="15" t="s">
        <v>3614</v>
      </c>
      <c r="D1849" s="15" t="s">
        <v>5841</v>
      </c>
      <c r="E1849" s="15" t="s">
        <v>646</v>
      </c>
      <c r="F1849" s="15"/>
      <c r="G1849" s="13">
        <v>2</v>
      </c>
      <c r="H1849" s="2" t="s">
        <v>5841</v>
      </c>
      <c r="I1849" s="2" t="str">
        <f t="shared" si="29"/>
        <v>Trabucco di Posta Capuano</v>
      </c>
    </row>
    <row r="1850" spans="1:9" ht="14.25" x14ac:dyDescent="0.2">
      <c r="A1850" s="13">
        <v>2095</v>
      </c>
      <c r="B1850" s="18" t="s">
        <v>3126</v>
      </c>
      <c r="C1850" s="15" t="s">
        <v>1129</v>
      </c>
      <c r="D1850" s="15" t="s">
        <v>5842</v>
      </c>
      <c r="E1850" s="15" t="s">
        <v>646</v>
      </c>
      <c r="F1850" s="15"/>
      <c r="G1850" s="13">
        <v>2</v>
      </c>
      <c r="H1850" s="2" t="s">
        <v>5842</v>
      </c>
      <c r="I1850" s="2" t="str">
        <f t="shared" si="29"/>
        <v>Grotta della Terra Rossa</v>
      </c>
    </row>
    <row r="1851" spans="1:9" ht="14.25" x14ac:dyDescent="0.2">
      <c r="A1851" s="13">
        <v>2096</v>
      </c>
      <c r="B1851" s="18" t="s">
        <v>3500</v>
      </c>
      <c r="C1851" s="15" t="s">
        <v>2991</v>
      </c>
      <c r="D1851" s="15" t="s">
        <v>5843</v>
      </c>
      <c r="E1851" s="15" t="s">
        <v>646</v>
      </c>
      <c r="F1851" s="15" t="s">
        <v>3615</v>
      </c>
      <c r="G1851" s="13">
        <v>17</v>
      </c>
      <c r="H1851" s="2" t="s">
        <v>5843</v>
      </c>
      <c r="I1851" s="2" t="str">
        <f t="shared" si="29"/>
        <v>Forchia della Capra</v>
      </c>
    </row>
    <row r="1852" spans="1:9" ht="14.25" x14ac:dyDescent="0.2">
      <c r="A1852" s="13">
        <v>2097</v>
      </c>
      <c r="B1852" s="18" t="s">
        <v>3616</v>
      </c>
      <c r="C1852" s="15" t="s">
        <v>1129</v>
      </c>
      <c r="D1852" s="15" t="s">
        <v>5844</v>
      </c>
      <c r="E1852" s="15" t="s">
        <v>646</v>
      </c>
      <c r="F1852" s="15"/>
      <c r="G1852" s="13">
        <v>17</v>
      </c>
      <c r="H1852" s="2" t="s">
        <v>5844</v>
      </c>
      <c r="I1852" s="2" t="str">
        <f t="shared" si="29"/>
        <v>Grotta della Masseria Monticelli 1</v>
      </c>
    </row>
    <row r="1853" spans="1:9" ht="14.25" x14ac:dyDescent="0.2">
      <c r="A1853" s="13">
        <v>2098</v>
      </c>
      <c r="B1853" s="18" t="s">
        <v>3617</v>
      </c>
      <c r="C1853" s="15" t="s">
        <v>1129</v>
      </c>
      <c r="D1853" s="15" t="s">
        <v>5845</v>
      </c>
      <c r="E1853" s="15" t="s">
        <v>646</v>
      </c>
      <c r="F1853" s="15"/>
      <c r="G1853" s="13">
        <v>17</v>
      </c>
      <c r="H1853" s="2" t="s">
        <v>5845</v>
      </c>
      <c r="I1853" s="2" t="str">
        <f t="shared" si="29"/>
        <v>Grotta della Masseria Monticelli 2</v>
      </c>
    </row>
    <row r="1854" spans="1:9" ht="14.25" x14ac:dyDescent="0.2">
      <c r="A1854" s="13">
        <v>2099</v>
      </c>
      <c r="B1854" s="18" t="s">
        <v>3618</v>
      </c>
      <c r="C1854" s="15" t="s">
        <v>1151</v>
      </c>
      <c r="D1854" s="15" t="s">
        <v>5846</v>
      </c>
      <c r="E1854" s="15" t="s">
        <v>1500</v>
      </c>
      <c r="F1854" s="15"/>
      <c r="G1854" s="13">
        <v>8</v>
      </c>
      <c r="H1854" s="2" t="s">
        <v>5846</v>
      </c>
      <c r="I1854" s="2" t="str">
        <f t="shared" si="29"/>
        <v>Voragine Centrale Termoelettrica 1</v>
      </c>
    </row>
    <row r="1855" spans="1:9" ht="14.25" x14ac:dyDescent="0.2">
      <c r="A1855" s="13">
        <v>2100</v>
      </c>
      <c r="B1855" s="18" t="s">
        <v>3619</v>
      </c>
      <c r="C1855" s="15" t="s">
        <v>1151</v>
      </c>
      <c r="D1855" s="15" t="s">
        <v>5847</v>
      </c>
      <c r="E1855" s="15" t="s">
        <v>1500</v>
      </c>
      <c r="F1855" s="15"/>
      <c r="G1855" s="13">
        <v>8</v>
      </c>
      <c r="H1855" s="2" t="s">
        <v>5847</v>
      </c>
      <c r="I1855" s="2" t="str">
        <f t="shared" si="29"/>
        <v>Voragine Centrale Termoelettrica 2</v>
      </c>
    </row>
    <row r="1856" spans="1:9" ht="14.25" x14ac:dyDescent="0.2">
      <c r="A1856" s="13">
        <v>2101</v>
      </c>
      <c r="B1856" s="18" t="s">
        <v>3240</v>
      </c>
      <c r="C1856" s="15" t="s">
        <v>1234</v>
      </c>
      <c r="D1856" s="15" t="s">
        <v>5848</v>
      </c>
      <c r="E1856" s="15" t="s">
        <v>1647</v>
      </c>
      <c r="F1856" s="15"/>
      <c r="G1856" s="13">
        <v>8</v>
      </c>
      <c r="H1856" s="2" t="s">
        <v>5848</v>
      </c>
      <c r="I1856" s="2" t="str">
        <f t="shared" si="29"/>
        <v>Grotta del Barbagianni</v>
      </c>
    </row>
    <row r="1857" spans="1:9" ht="14.25" x14ac:dyDescent="0.2">
      <c r="A1857" s="13">
        <v>2102</v>
      </c>
      <c r="B1857" s="18" t="s">
        <v>3620</v>
      </c>
      <c r="C1857" s="15" t="s">
        <v>1117</v>
      </c>
      <c r="D1857" s="15" t="s">
        <v>5849</v>
      </c>
      <c r="E1857" s="15" t="s">
        <v>1647</v>
      </c>
      <c r="F1857" s="15"/>
      <c r="G1857" s="13">
        <v>8</v>
      </c>
      <c r="H1857" s="2" t="s">
        <v>5849</v>
      </c>
      <c r="I1857" s="2" t="str">
        <f t="shared" si="29"/>
        <v>Grotta di Valle Ividoro</v>
      </c>
    </row>
    <row r="1858" spans="1:9" ht="14.25" x14ac:dyDescent="0.2">
      <c r="A1858" s="19">
        <v>2103</v>
      </c>
      <c r="B1858" s="18" t="s">
        <v>2286</v>
      </c>
      <c r="C1858" s="15" t="s">
        <v>3614</v>
      </c>
      <c r="D1858" s="15" t="s">
        <v>5850</v>
      </c>
      <c r="E1858" s="15" t="s">
        <v>1647</v>
      </c>
      <c r="F1858" s="15"/>
      <c r="G1858" s="13">
        <v>2</v>
      </c>
      <c r="H1858" s="2" t="s">
        <v>5850</v>
      </c>
      <c r="I1858" s="2" t="str">
        <f t="shared" si="29"/>
        <v>Trabucco di Valle Palombara</v>
      </c>
    </row>
    <row r="1859" spans="1:9" ht="14.25" x14ac:dyDescent="0.2">
      <c r="A1859" s="19">
        <v>2104</v>
      </c>
      <c r="B1859" s="18" t="s">
        <v>3621</v>
      </c>
      <c r="C1859" s="15" t="s">
        <v>1628</v>
      </c>
      <c r="D1859" s="15" t="s">
        <v>5851</v>
      </c>
      <c r="E1859" s="15" t="s">
        <v>1497</v>
      </c>
      <c r="F1859" s="15" t="s">
        <v>3554</v>
      </c>
      <c r="G1859" s="13">
        <v>2</v>
      </c>
      <c r="H1859" s="2" t="s">
        <v>5851</v>
      </c>
      <c r="I1859" s="2" t="str">
        <f t="shared" si="29"/>
        <v>Grava di Lamia Vecchia</v>
      </c>
    </row>
    <row r="1860" spans="1:9" ht="14.25" x14ac:dyDescent="0.2">
      <c r="A1860" s="13">
        <v>2105</v>
      </c>
      <c r="B1860" s="18" t="s">
        <v>3622</v>
      </c>
      <c r="C1860" s="15" t="s">
        <v>2967</v>
      </c>
      <c r="D1860" s="15" t="s">
        <v>5852</v>
      </c>
      <c r="E1860" s="15" t="s">
        <v>1497</v>
      </c>
      <c r="F1860" s="15" t="s">
        <v>3554</v>
      </c>
      <c r="G1860" s="13">
        <v>2</v>
      </c>
      <c r="H1860" s="2" t="s">
        <v>5852</v>
      </c>
      <c r="I1860" s="2" t="str">
        <f t="shared" si="29"/>
        <v>Buca di Lago Rosso</v>
      </c>
    </row>
    <row r="1861" spans="1:9" ht="14.25" x14ac:dyDescent="0.2">
      <c r="A1861" s="13">
        <v>2106</v>
      </c>
      <c r="B1861" s="18" t="s">
        <v>3623</v>
      </c>
      <c r="C1861" s="15" t="s">
        <v>1628</v>
      </c>
      <c r="D1861" s="15" t="s">
        <v>5853</v>
      </c>
      <c r="E1861" s="15" t="s">
        <v>1603</v>
      </c>
      <c r="F1861" s="15"/>
      <c r="G1861" s="13">
        <v>20</v>
      </c>
      <c r="H1861" s="2" t="s">
        <v>5853</v>
      </c>
      <c r="I1861" s="2" t="str">
        <f t="shared" si="29"/>
        <v>Grava di Piano Salato</v>
      </c>
    </row>
    <row r="1862" spans="1:9" ht="14.25" x14ac:dyDescent="0.2">
      <c r="A1862" s="13">
        <v>2107</v>
      </c>
      <c r="B1862" s="18" t="s">
        <v>3624</v>
      </c>
      <c r="C1862" s="15" t="s">
        <v>3625</v>
      </c>
      <c r="D1862" s="15" t="s">
        <v>5854</v>
      </c>
      <c r="E1862" s="15" t="s">
        <v>649</v>
      </c>
      <c r="F1862" s="15"/>
      <c r="G1862" s="13">
        <v>18</v>
      </c>
      <c r="H1862" s="2" t="s">
        <v>5854</v>
      </c>
      <c r="I1862" s="2" t="str">
        <f t="shared" si="29"/>
        <v>Grava dello Scheletro</v>
      </c>
    </row>
    <row r="1863" spans="1:9" ht="14.25" x14ac:dyDescent="0.2">
      <c r="A1863" s="13">
        <v>2108</v>
      </c>
      <c r="B1863" s="18" t="s">
        <v>3626</v>
      </c>
      <c r="C1863" s="15" t="s">
        <v>1117</v>
      </c>
      <c r="D1863" s="15" t="s">
        <v>5855</v>
      </c>
      <c r="E1863" s="15" t="s">
        <v>1500</v>
      </c>
      <c r="F1863" s="15"/>
      <c r="G1863" s="13">
        <v>18</v>
      </c>
      <c r="H1863" s="2" t="s">
        <v>5855</v>
      </c>
      <c r="I1863" s="2" t="str">
        <f t="shared" si="29"/>
        <v>Grotta di Varcaro 1</v>
      </c>
    </row>
    <row r="1864" spans="1:9" ht="14.25" x14ac:dyDescent="0.2">
      <c r="A1864" s="13">
        <v>2109</v>
      </c>
      <c r="B1864" s="18" t="s">
        <v>3627</v>
      </c>
      <c r="C1864" s="15" t="s">
        <v>1117</v>
      </c>
      <c r="D1864" s="15" t="s">
        <v>5856</v>
      </c>
      <c r="E1864" s="15" t="s">
        <v>1500</v>
      </c>
      <c r="F1864" s="15"/>
      <c r="G1864" s="13">
        <v>18</v>
      </c>
      <c r="H1864" s="2" t="s">
        <v>5856</v>
      </c>
      <c r="I1864" s="2" t="str">
        <f t="shared" si="29"/>
        <v>Grotta di Varcaro 2</v>
      </c>
    </row>
    <row r="1865" spans="1:9" ht="14.25" x14ac:dyDescent="0.2">
      <c r="A1865" s="13">
        <v>2110</v>
      </c>
      <c r="B1865" s="18" t="s">
        <v>3628</v>
      </c>
      <c r="C1865" s="15" t="s">
        <v>1117</v>
      </c>
      <c r="D1865" s="15" t="s">
        <v>5857</v>
      </c>
      <c r="E1865" s="15" t="s">
        <v>1500</v>
      </c>
      <c r="F1865" s="15"/>
      <c r="G1865" s="13">
        <v>18</v>
      </c>
      <c r="H1865" s="2" t="s">
        <v>5857</v>
      </c>
      <c r="I1865" s="2" t="str">
        <f t="shared" si="29"/>
        <v>Grotta di Varcaro 3</v>
      </c>
    </row>
    <row r="1866" spans="1:9" ht="14.25" x14ac:dyDescent="0.2">
      <c r="A1866" s="13">
        <v>2111</v>
      </c>
      <c r="B1866" s="18" t="s">
        <v>3629</v>
      </c>
      <c r="C1866" s="15" t="s">
        <v>1117</v>
      </c>
      <c r="D1866" s="15" t="s">
        <v>5858</v>
      </c>
      <c r="E1866" s="15" t="s">
        <v>1500</v>
      </c>
      <c r="F1866" s="15"/>
      <c r="G1866" s="13">
        <v>18</v>
      </c>
      <c r="H1866" s="2" t="s">
        <v>5858</v>
      </c>
      <c r="I1866" s="2" t="str">
        <f t="shared" si="29"/>
        <v>Grotta di Varcaro 4</v>
      </c>
    </row>
    <row r="1867" spans="1:9" ht="14.25" x14ac:dyDescent="0.2">
      <c r="A1867" s="13">
        <v>2112</v>
      </c>
      <c r="B1867" s="18" t="s">
        <v>3630</v>
      </c>
      <c r="C1867" s="15" t="s">
        <v>3631</v>
      </c>
      <c r="D1867" s="15" t="s">
        <v>5859</v>
      </c>
      <c r="E1867" s="15" t="s">
        <v>1515</v>
      </c>
      <c r="F1867" s="15"/>
      <c r="G1867" s="13">
        <v>20</v>
      </c>
      <c r="H1867" s="2" t="s">
        <v>5859</v>
      </c>
      <c r="I1867" s="2" t="str">
        <f t="shared" si="29"/>
        <v>Dolina di crollo  D’Apolito (grotta di Coppa D’Apolito)</v>
      </c>
    </row>
    <row r="1868" spans="1:9" ht="14.25" x14ac:dyDescent="0.2">
      <c r="A1868" s="13">
        <v>2113</v>
      </c>
      <c r="B1868" s="18" t="s">
        <v>3632</v>
      </c>
      <c r="C1868" s="15" t="s">
        <v>1195</v>
      </c>
      <c r="D1868" s="15" t="s">
        <v>5860</v>
      </c>
      <c r="E1868" s="15" t="s">
        <v>1515</v>
      </c>
      <c r="F1868" s="15"/>
      <c r="G1868" s="13">
        <v>20</v>
      </c>
      <c r="H1868" s="2" t="s">
        <v>5860</v>
      </c>
      <c r="I1868" s="2" t="str">
        <f t="shared" si="29"/>
        <v>Grotta  San Salvatore 1</v>
      </c>
    </row>
    <row r="1869" spans="1:9" ht="14.25" x14ac:dyDescent="0.2">
      <c r="A1869" s="13">
        <v>2114</v>
      </c>
      <c r="B1869" s="18" t="s">
        <v>3633</v>
      </c>
      <c r="C1869" s="15" t="s">
        <v>1124</v>
      </c>
      <c r="D1869" s="15" t="s">
        <v>5861</v>
      </c>
      <c r="E1869" s="15" t="s">
        <v>1515</v>
      </c>
      <c r="F1869" s="15"/>
      <c r="G1869" s="13">
        <v>20</v>
      </c>
      <c r="H1869" s="2" t="s">
        <v>5861</v>
      </c>
      <c r="I1869" s="2" t="str">
        <f t="shared" si="29"/>
        <v>Grotta San Salvatore 2</v>
      </c>
    </row>
    <row r="1870" spans="1:9" ht="14.25" x14ac:dyDescent="0.2">
      <c r="A1870" s="13">
        <v>2115</v>
      </c>
      <c r="B1870" s="18" t="s">
        <v>3634</v>
      </c>
      <c r="C1870" s="15" t="s">
        <v>1124</v>
      </c>
      <c r="D1870" s="15" t="s">
        <v>5862</v>
      </c>
      <c r="E1870" s="15" t="s">
        <v>1515</v>
      </c>
      <c r="F1870" s="15"/>
      <c r="G1870" s="13">
        <v>20</v>
      </c>
      <c r="H1870" s="2" t="s">
        <v>5862</v>
      </c>
      <c r="I1870" s="2" t="str">
        <f t="shared" si="29"/>
        <v>Grotta San Salvatore 3</v>
      </c>
    </row>
    <row r="1871" spans="1:9" ht="14.25" x14ac:dyDescent="0.2">
      <c r="A1871" s="13">
        <v>2116</v>
      </c>
      <c r="B1871" s="18" t="s">
        <v>1515</v>
      </c>
      <c r="C1871" s="15" t="s">
        <v>1117</v>
      </c>
      <c r="D1871" s="15" t="s">
        <v>5863</v>
      </c>
      <c r="E1871" s="15" t="s">
        <v>1515</v>
      </c>
      <c r="F1871" s="15"/>
      <c r="G1871" s="13">
        <v>20</v>
      </c>
      <c r="H1871" s="2" t="s">
        <v>5863</v>
      </c>
      <c r="I1871" s="2" t="str">
        <f t="shared" si="29"/>
        <v>Grotta di Mattinata</v>
      </c>
    </row>
    <row r="1872" spans="1:9" ht="14.25" x14ac:dyDescent="0.2">
      <c r="A1872" s="13">
        <v>2117</v>
      </c>
      <c r="B1872" s="18" t="s">
        <v>3635</v>
      </c>
      <c r="C1872" s="15" t="s">
        <v>1117</v>
      </c>
      <c r="D1872" s="15" t="s">
        <v>5864</v>
      </c>
      <c r="E1872" s="15" t="s">
        <v>1515</v>
      </c>
      <c r="F1872" s="15"/>
      <c r="G1872" s="13">
        <v>20</v>
      </c>
      <c r="H1872" s="2" t="s">
        <v>5864</v>
      </c>
      <c r="I1872" s="2" t="str">
        <f t="shared" si="29"/>
        <v>Grotta di Monte Saraceno</v>
      </c>
    </row>
    <row r="1873" spans="1:9" ht="14.25" x14ac:dyDescent="0.2">
      <c r="A1873" s="13">
        <v>2118</v>
      </c>
      <c r="B1873" s="18" t="s">
        <v>3635</v>
      </c>
      <c r="C1873" s="15" t="s">
        <v>1349</v>
      </c>
      <c r="D1873" s="15" t="s">
        <v>5865</v>
      </c>
      <c r="E1873" s="15" t="s">
        <v>1515</v>
      </c>
      <c r="F1873" s="15"/>
      <c r="G1873" s="13">
        <v>20</v>
      </c>
      <c r="H1873" s="2" t="s">
        <v>5865</v>
      </c>
      <c r="I1873" s="2" t="str">
        <f t="shared" si="29"/>
        <v>Grotta grande di Monte Saraceno</v>
      </c>
    </row>
    <row r="1874" spans="1:9" ht="14.25" x14ac:dyDescent="0.2">
      <c r="A1874" s="13">
        <v>2119</v>
      </c>
      <c r="B1874" s="18" t="s">
        <v>3636</v>
      </c>
      <c r="C1874" s="15" t="s">
        <v>1195</v>
      </c>
      <c r="D1874" s="15" t="s">
        <v>5866</v>
      </c>
      <c r="E1874" s="15" t="s">
        <v>3637</v>
      </c>
      <c r="F1874" s="15"/>
      <c r="G1874" s="13">
        <v>18</v>
      </c>
      <c r="H1874" s="2" t="s">
        <v>5866</v>
      </c>
      <c r="I1874" s="2" t="str">
        <f t="shared" si="29"/>
        <v>Grotta  Acqua Azzurra 1</v>
      </c>
    </row>
    <row r="1875" spans="1:9" ht="14.25" x14ac:dyDescent="0.2">
      <c r="A1875" s="13">
        <v>2120</v>
      </c>
      <c r="B1875" s="18" t="s">
        <v>3638</v>
      </c>
      <c r="C1875" s="15" t="s">
        <v>1124</v>
      </c>
      <c r="D1875" s="15" t="s">
        <v>5867</v>
      </c>
      <c r="E1875" s="15" t="s">
        <v>3637</v>
      </c>
      <c r="F1875" s="15"/>
      <c r="G1875" s="13">
        <v>18</v>
      </c>
      <c r="H1875" s="2" t="s">
        <v>5867</v>
      </c>
      <c r="I1875" s="2" t="str">
        <f t="shared" si="29"/>
        <v>Grotta Acqua Azzurra 2</v>
      </c>
    </row>
    <row r="1876" spans="1:9" ht="14.25" x14ac:dyDescent="0.2">
      <c r="A1876" s="13">
        <v>2121</v>
      </c>
      <c r="B1876" s="18" t="s">
        <v>3639</v>
      </c>
      <c r="C1876" s="15" t="s">
        <v>1124</v>
      </c>
      <c r="D1876" s="15" t="s">
        <v>5868</v>
      </c>
      <c r="E1876" s="15" t="s">
        <v>1500</v>
      </c>
      <c r="F1876" s="15"/>
      <c r="G1876" s="13">
        <v>18</v>
      </c>
      <c r="H1876" s="2" t="s">
        <v>5868</v>
      </c>
      <c r="I1876" s="2" t="str">
        <f t="shared" si="29"/>
        <v xml:space="preserve">Grotta Acqua Azzurra 3 </v>
      </c>
    </row>
    <row r="1877" spans="1:9" ht="14.25" x14ac:dyDescent="0.2">
      <c r="A1877" s="13">
        <v>2122</v>
      </c>
      <c r="B1877" s="18" t="s">
        <v>3640</v>
      </c>
      <c r="C1877" s="15" t="s">
        <v>1124</v>
      </c>
      <c r="D1877" s="15" t="s">
        <v>5869</v>
      </c>
      <c r="E1877" s="15" t="s">
        <v>3637</v>
      </c>
      <c r="F1877" s="15"/>
      <c r="G1877" s="13">
        <v>18</v>
      </c>
      <c r="H1877" s="2" t="s">
        <v>5869</v>
      </c>
      <c r="I1877" s="2" t="str">
        <f t="shared" si="29"/>
        <v>Grotta Acqua Azzurra 4</v>
      </c>
    </row>
    <row r="1878" spans="1:9" ht="14.25" x14ac:dyDescent="0.2">
      <c r="A1878" s="13">
        <v>2123</v>
      </c>
      <c r="B1878" s="18" t="s">
        <v>3641</v>
      </c>
      <c r="C1878" s="15" t="s">
        <v>1124</v>
      </c>
      <c r="D1878" s="15" t="s">
        <v>5870</v>
      </c>
      <c r="E1878" s="15" t="s">
        <v>1500</v>
      </c>
      <c r="F1878" s="15"/>
      <c r="G1878" s="13">
        <v>18</v>
      </c>
      <c r="H1878" s="2" t="s">
        <v>5870</v>
      </c>
      <c r="I1878" s="2" t="str">
        <f t="shared" si="29"/>
        <v>Grotta Pischipino 1</v>
      </c>
    </row>
    <row r="1879" spans="1:9" ht="14.25" x14ac:dyDescent="0.2">
      <c r="A1879" s="13">
        <v>2124</v>
      </c>
      <c r="B1879" s="18" t="s">
        <v>3642</v>
      </c>
      <c r="C1879" s="15" t="s">
        <v>1124</v>
      </c>
      <c r="D1879" s="15" t="s">
        <v>5871</v>
      </c>
      <c r="E1879" s="15" t="s">
        <v>1500</v>
      </c>
      <c r="F1879" s="15"/>
      <c r="G1879" s="13">
        <v>18</v>
      </c>
      <c r="H1879" s="2" t="s">
        <v>5871</v>
      </c>
      <c r="I1879" s="2" t="str">
        <f t="shared" si="29"/>
        <v>Grotta Pischipino 2</v>
      </c>
    </row>
    <row r="1880" spans="1:9" ht="14.25" x14ac:dyDescent="0.2">
      <c r="A1880" s="13">
        <v>2125</v>
      </c>
      <c r="B1880" s="18" t="s">
        <v>3643</v>
      </c>
      <c r="C1880" s="15" t="s">
        <v>3644</v>
      </c>
      <c r="D1880" s="15" t="s">
        <v>5872</v>
      </c>
      <c r="E1880" s="15" t="s">
        <v>1500</v>
      </c>
      <c r="F1880" s="15"/>
      <c r="G1880" s="13">
        <v>11</v>
      </c>
      <c r="H1880" s="2" t="s">
        <v>5872</v>
      </c>
      <c r="I1880" s="2" t="str">
        <f t="shared" si="29"/>
        <v>Grottone sotto il Castello</v>
      </c>
    </row>
    <row r="1881" spans="1:9" ht="14.25" x14ac:dyDescent="0.2">
      <c r="A1881" s="13">
        <v>2126</v>
      </c>
      <c r="B1881" s="18" t="s">
        <v>3645</v>
      </c>
      <c r="C1881" s="15" t="s">
        <v>1503</v>
      </c>
      <c r="D1881" s="15" t="s">
        <v>5873</v>
      </c>
      <c r="E1881" s="15" t="s">
        <v>638</v>
      </c>
      <c r="F1881" s="15"/>
      <c r="G1881" s="13">
        <v>2</v>
      </c>
      <c r="H1881" s="2" t="s">
        <v>5873</v>
      </c>
      <c r="I1881" s="2" t="str">
        <f t="shared" ref="I1881:I1944" si="30">H1881</f>
        <v xml:space="preserve">Grava di  Pecoriello </v>
      </c>
    </row>
    <row r="1882" spans="1:9" ht="14.25" x14ac:dyDescent="0.2">
      <c r="A1882" s="13">
        <v>2127</v>
      </c>
      <c r="B1882" s="18" t="s">
        <v>3646</v>
      </c>
      <c r="C1882" s="15" t="s">
        <v>1628</v>
      </c>
      <c r="D1882" s="15" t="s">
        <v>5874</v>
      </c>
      <c r="E1882" s="15" t="s">
        <v>638</v>
      </c>
      <c r="F1882" s="15"/>
      <c r="G1882" s="13">
        <v>17</v>
      </c>
      <c r="H1882" s="2" t="s">
        <v>5874</v>
      </c>
      <c r="I1882" s="2" t="str">
        <f t="shared" si="30"/>
        <v>Grava di Tuppo Abruzzese (Valle del Palombaro)</v>
      </c>
    </row>
    <row r="1883" spans="1:9" ht="14.25" x14ac:dyDescent="0.2">
      <c r="A1883" s="13">
        <v>2128</v>
      </c>
      <c r="B1883" s="18" t="s">
        <v>3647</v>
      </c>
      <c r="C1883" s="15" t="s">
        <v>1628</v>
      </c>
      <c r="D1883" s="15" t="s">
        <v>5875</v>
      </c>
      <c r="E1883" s="15" t="s">
        <v>638</v>
      </c>
      <c r="F1883" s="15"/>
      <c r="G1883" s="13">
        <v>2</v>
      </c>
      <c r="H1883" s="2" t="s">
        <v>5875</v>
      </c>
      <c r="I1883" s="2" t="str">
        <f t="shared" si="30"/>
        <v>Grava di Leggieri</v>
      </c>
    </row>
    <row r="1884" spans="1:9" ht="14.25" x14ac:dyDescent="0.2">
      <c r="A1884" s="13">
        <v>2129</v>
      </c>
      <c r="B1884" s="18" t="s">
        <v>3528</v>
      </c>
      <c r="C1884" s="15" t="s">
        <v>1628</v>
      </c>
      <c r="D1884" s="15" t="s">
        <v>5876</v>
      </c>
      <c r="E1884" s="15" t="s">
        <v>638</v>
      </c>
      <c r="F1884" s="15"/>
      <c r="G1884" s="13">
        <v>17</v>
      </c>
      <c r="H1884" s="2" t="s">
        <v>5876</v>
      </c>
      <c r="I1884" s="2" t="str">
        <f t="shared" si="30"/>
        <v>Grava di Nevera</v>
      </c>
    </row>
    <row r="1885" spans="1:9" ht="14.25" x14ac:dyDescent="0.2">
      <c r="A1885" s="13">
        <v>2130</v>
      </c>
      <c r="B1885" s="18" t="s">
        <v>3648</v>
      </c>
      <c r="C1885" s="15" t="s">
        <v>1117</v>
      </c>
      <c r="D1885" s="15" t="s">
        <v>5877</v>
      </c>
      <c r="E1885" s="15" t="s">
        <v>3649</v>
      </c>
      <c r="F1885" s="15"/>
      <c r="G1885" s="13">
        <v>17</v>
      </c>
      <c r="H1885" s="2" t="s">
        <v>5877</v>
      </c>
      <c r="I1885" s="2" t="str">
        <f t="shared" si="30"/>
        <v>Grotta di Porto Greco</v>
      </c>
    </row>
    <row r="1886" spans="1:9" ht="14.25" x14ac:dyDescent="0.2">
      <c r="A1886" s="13">
        <v>2131</v>
      </c>
      <c r="B1886" s="18" t="s">
        <v>3650</v>
      </c>
      <c r="C1886" s="15" t="s">
        <v>1628</v>
      </c>
      <c r="D1886" s="15" t="s">
        <v>5878</v>
      </c>
      <c r="E1886" s="15" t="s">
        <v>1515</v>
      </c>
      <c r="F1886" s="15"/>
      <c r="G1886" s="13">
        <v>17</v>
      </c>
      <c r="H1886" s="2" t="s">
        <v>5878</v>
      </c>
      <c r="I1886" s="2" t="str">
        <f t="shared" si="30"/>
        <v>Grava di Iazzo Sciarra</v>
      </c>
    </row>
    <row r="1887" spans="1:9" ht="14.25" x14ac:dyDescent="0.2">
      <c r="A1887" s="13">
        <v>2132</v>
      </c>
      <c r="B1887" s="18" t="s">
        <v>1626</v>
      </c>
      <c r="C1887" s="15" t="s">
        <v>1628</v>
      </c>
      <c r="D1887" s="15" t="s">
        <v>5879</v>
      </c>
      <c r="E1887" s="15" t="s">
        <v>638</v>
      </c>
      <c r="F1887" s="15"/>
      <c r="G1887" s="13">
        <v>17</v>
      </c>
      <c r="H1887" s="2" t="s">
        <v>5879</v>
      </c>
      <c r="I1887" s="2" t="str">
        <f t="shared" si="30"/>
        <v>Grava di Monte Granata</v>
      </c>
    </row>
    <row r="1888" spans="1:9" ht="14.25" x14ac:dyDescent="0.2">
      <c r="A1888" s="13">
        <v>2133</v>
      </c>
      <c r="B1888" s="18" t="s">
        <v>3651</v>
      </c>
      <c r="C1888" s="15" t="s">
        <v>1503</v>
      </c>
      <c r="D1888" s="15" t="s">
        <v>5880</v>
      </c>
      <c r="E1888" s="15" t="s">
        <v>638</v>
      </c>
      <c r="F1888" s="15"/>
      <c r="G1888" s="13">
        <v>17</v>
      </c>
      <c r="H1888" s="2" t="s">
        <v>5880</v>
      </c>
      <c r="I1888" s="2" t="str">
        <f t="shared" si="30"/>
        <v>Grava di  Monte Granata 2</v>
      </c>
    </row>
    <row r="1889" spans="1:9" ht="14.25" x14ac:dyDescent="0.2">
      <c r="A1889" s="13">
        <v>2134</v>
      </c>
      <c r="B1889" s="18" t="s">
        <v>3652</v>
      </c>
      <c r="C1889" s="15" t="s">
        <v>2207</v>
      </c>
      <c r="D1889" s="15" t="s">
        <v>5881</v>
      </c>
      <c r="E1889" s="15" t="s">
        <v>3649</v>
      </c>
      <c r="F1889" s="15"/>
      <c r="G1889" s="13">
        <v>17</v>
      </c>
      <c r="H1889" s="2" t="s">
        <v>5881</v>
      </c>
      <c r="I1889" s="2" t="str">
        <f t="shared" si="30"/>
        <v>Grava dell’ Annuosola (grava 3a di Monte Granata PU 2163)</v>
      </c>
    </row>
    <row r="1890" spans="1:9" ht="14.25" x14ac:dyDescent="0.2">
      <c r="A1890" s="13">
        <v>2135</v>
      </c>
      <c r="B1890" s="18" t="s">
        <v>3653</v>
      </c>
      <c r="C1890" s="15" t="s">
        <v>2325</v>
      </c>
      <c r="D1890" s="15" t="s">
        <v>5882</v>
      </c>
      <c r="E1890" s="15" t="s">
        <v>638</v>
      </c>
      <c r="F1890" s="15"/>
      <c r="G1890" s="13">
        <v>17</v>
      </c>
      <c r="H1890" s="2" t="s">
        <v>5882</v>
      </c>
      <c r="I1890" s="2" t="str">
        <f t="shared" si="30"/>
        <v>Grava del Pozzillo</v>
      </c>
    </row>
    <row r="1891" spans="1:9" ht="14.25" x14ac:dyDescent="0.2">
      <c r="A1891" s="20">
        <v>2136</v>
      </c>
      <c r="B1891" s="18" t="s">
        <v>3654</v>
      </c>
      <c r="C1891" s="15" t="s">
        <v>1628</v>
      </c>
      <c r="D1891" s="15" t="s">
        <v>5883</v>
      </c>
      <c r="E1891" s="15" t="s">
        <v>638</v>
      </c>
      <c r="F1891" s="15"/>
      <c r="G1891" s="13">
        <v>17</v>
      </c>
      <c r="H1891" s="2" t="s">
        <v>5883</v>
      </c>
      <c r="I1891" s="2" t="str">
        <f t="shared" si="30"/>
        <v>Grava di Cupari</v>
      </c>
    </row>
    <row r="1892" spans="1:9" ht="14.25" x14ac:dyDescent="0.2">
      <c r="A1892" s="13">
        <v>2137</v>
      </c>
      <c r="B1892" s="18" t="s">
        <v>3655</v>
      </c>
      <c r="C1892" s="15" t="s">
        <v>2207</v>
      </c>
      <c r="D1892" s="15" t="s">
        <v>5884</v>
      </c>
      <c r="E1892" s="15" t="s">
        <v>638</v>
      </c>
      <c r="F1892" s="15"/>
      <c r="G1892" s="13">
        <v>17</v>
      </c>
      <c r="H1892" s="2" t="s">
        <v>5884</v>
      </c>
      <c r="I1892" s="2" t="str">
        <f t="shared" si="30"/>
        <v>Grava dell’ Acero (grava di Landa la Serpe)</v>
      </c>
    </row>
    <row r="1893" spans="1:9" ht="14.25" x14ac:dyDescent="0.2">
      <c r="A1893" s="13">
        <v>2138</v>
      </c>
      <c r="B1893" s="18" t="s">
        <v>3656</v>
      </c>
      <c r="C1893" s="15" t="s">
        <v>1628</v>
      </c>
      <c r="D1893" s="15" t="s">
        <v>5885</v>
      </c>
      <c r="E1893" s="15" t="s">
        <v>638</v>
      </c>
      <c r="F1893" s="15" t="s">
        <v>3657</v>
      </c>
      <c r="G1893" s="13">
        <v>17</v>
      </c>
      <c r="H1893" s="2" t="s">
        <v>5885</v>
      </c>
      <c r="I1893" s="2" t="str">
        <f t="shared" si="30"/>
        <v>Grava di Valle Cappello (Grava di Femminamorta)</v>
      </c>
    </row>
    <row r="1894" spans="1:9" ht="14.25" x14ac:dyDescent="0.2">
      <c r="A1894" s="13">
        <v>2139</v>
      </c>
      <c r="B1894" s="18" t="s">
        <v>3658</v>
      </c>
      <c r="C1894" s="15" t="s">
        <v>1117</v>
      </c>
      <c r="D1894" s="15" t="s">
        <v>5886</v>
      </c>
      <c r="E1894" s="15" t="s">
        <v>638</v>
      </c>
      <c r="F1894" s="15" t="s">
        <v>3658</v>
      </c>
      <c r="G1894" s="13">
        <v>17</v>
      </c>
      <c r="H1894" s="2" t="s">
        <v>5886</v>
      </c>
      <c r="I1894" s="2" t="str">
        <f t="shared" si="30"/>
        <v>Grotta di Caganella</v>
      </c>
    </row>
    <row r="1895" spans="1:9" ht="14.25" x14ac:dyDescent="0.2">
      <c r="A1895" s="13">
        <v>2140</v>
      </c>
      <c r="B1895" s="18" t="s">
        <v>3659</v>
      </c>
      <c r="C1895" s="15" t="s">
        <v>1628</v>
      </c>
      <c r="D1895" s="15" t="s">
        <v>5887</v>
      </c>
      <c r="E1895" s="15" t="s">
        <v>638</v>
      </c>
      <c r="F1895" s="15"/>
      <c r="G1895" s="13">
        <v>17</v>
      </c>
      <c r="H1895" s="2" t="s">
        <v>5887</v>
      </c>
      <c r="I1895" s="2" t="str">
        <f t="shared" si="30"/>
        <v xml:space="preserve">Grava di Sagro </v>
      </c>
    </row>
    <row r="1896" spans="1:9" ht="14.25" x14ac:dyDescent="0.2">
      <c r="A1896" s="13">
        <v>2141</v>
      </c>
      <c r="B1896" s="18" t="s">
        <v>3660</v>
      </c>
      <c r="C1896" s="15" t="s">
        <v>1628</v>
      </c>
      <c r="D1896" s="15" t="s">
        <v>5888</v>
      </c>
      <c r="E1896" s="15" t="s">
        <v>1515</v>
      </c>
      <c r="F1896" s="15"/>
      <c r="G1896" s="13">
        <v>2</v>
      </c>
      <c r="H1896" s="2" t="s">
        <v>5888</v>
      </c>
      <c r="I1896" s="2" t="str">
        <f t="shared" si="30"/>
        <v>Grava di Muratico di Prigna</v>
      </c>
    </row>
    <row r="1897" spans="1:9" ht="14.25" x14ac:dyDescent="0.2">
      <c r="A1897" s="13">
        <v>2142</v>
      </c>
      <c r="B1897" s="18" t="s">
        <v>3661</v>
      </c>
      <c r="C1897" s="15" t="s">
        <v>2026</v>
      </c>
      <c r="D1897" s="15" t="s">
        <v>5889</v>
      </c>
      <c r="E1897" s="15" t="s">
        <v>638</v>
      </c>
      <c r="F1897" s="15"/>
      <c r="G1897" s="13">
        <v>2</v>
      </c>
      <c r="H1897" s="2" t="s">
        <v>5889</v>
      </c>
      <c r="I1897" s="2" t="str">
        <f t="shared" si="30"/>
        <v>Grava della Sgarazza</v>
      </c>
    </row>
    <row r="1898" spans="1:9" ht="14.25" x14ac:dyDescent="0.2">
      <c r="A1898" s="13">
        <v>2143</v>
      </c>
      <c r="B1898" s="18" t="s">
        <v>3662</v>
      </c>
      <c r="C1898" s="15" t="s">
        <v>1628</v>
      </c>
      <c r="D1898" s="15" t="s">
        <v>5890</v>
      </c>
      <c r="E1898" s="15" t="s">
        <v>638</v>
      </c>
      <c r="F1898" s="15"/>
      <c r="G1898" s="13">
        <v>17</v>
      </c>
      <c r="H1898" s="2" t="s">
        <v>5890</v>
      </c>
      <c r="I1898" s="2" t="str">
        <f t="shared" si="30"/>
        <v>Grava di San Salvatore (abisso di Coppa Grande)</v>
      </c>
    </row>
    <row r="1899" spans="1:9" ht="14.25" x14ac:dyDescent="0.2">
      <c r="A1899" s="13">
        <v>2144</v>
      </c>
      <c r="B1899" s="18" t="s">
        <v>3663</v>
      </c>
      <c r="C1899" s="15" t="s">
        <v>1117</v>
      </c>
      <c r="D1899" s="15" t="s">
        <v>5891</v>
      </c>
      <c r="E1899" s="15" t="s">
        <v>638</v>
      </c>
      <c r="F1899" s="15"/>
      <c r="G1899" s="13">
        <v>17</v>
      </c>
      <c r="H1899" s="2" t="s">
        <v>5891</v>
      </c>
      <c r="I1899" s="2" t="str">
        <f t="shared" si="30"/>
        <v>Grotta di Romanello</v>
      </c>
    </row>
    <row r="1900" spans="1:9" ht="14.25" x14ac:dyDescent="0.2">
      <c r="A1900" s="13">
        <v>2145</v>
      </c>
      <c r="B1900" s="18" t="s">
        <v>3664</v>
      </c>
      <c r="C1900" s="15" t="s">
        <v>1628</v>
      </c>
      <c r="D1900" s="15" t="s">
        <v>5892</v>
      </c>
      <c r="E1900" s="15" t="s">
        <v>638</v>
      </c>
      <c r="F1900" s="15"/>
      <c r="G1900" s="13">
        <v>17</v>
      </c>
      <c r="H1900" s="2" t="s">
        <v>5892</v>
      </c>
      <c r="I1900" s="2" t="str">
        <f t="shared" si="30"/>
        <v>Grava di Culazza</v>
      </c>
    </row>
    <row r="1901" spans="1:9" ht="14.25" x14ac:dyDescent="0.2">
      <c r="A1901" s="13">
        <v>2146</v>
      </c>
      <c r="B1901" s="18" t="s">
        <v>3665</v>
      </c>
      <c r="C1901" s="15" t="s">
        <v>1117</v>
      </c>
      <c r="D1901" s="15" t="s">
        <v>5893</v>
      </c>
      <c r="E1901" s="15" t="s">
        <v>638</v>
      </c>
      <c r="F1901" s="15"/>
      <c r="G1901" s="13">
        <v>17</v>
      </c>
      <c r="H1901" s="2" t="s">
        <v>5893</v>
      </c>
      <c r="I1901" s="2" t="str">
        <f t="shared" si="30"/>
        <v>Grotta di Tavernola</v>
      </c>
    </row>
    <row r="1902" spans="1:9" ht="14.25" x14ac:dyDescent="0.2">
      <c r="A1902" s="13">
        <v>2147</v>
      </c>
      <c r="B1902" s="18" t="s">
        <v>3666</v>
      </c>
      <c r="C1902" s="15" t="s">
        <v>1628</v>
      </c>
      <c r="D1902" s="15" t="s">
        <v>5894</v>
      </c>
      <c r="E1902" s="15" t="s">
        <v>638</v>
      </c>
      <c r="F1902" s="15"/>
      <c r="G1902" s="13">
        <v>17</v>
      </c>
      <c r="H1902" s="2" t="s">
        <v>5894</v>
      </c>
      <c r="I1902" s="2" t="str">
        <f t="shared" si="30"/>
        <v>Grava di Catroppoli</v>
      </c>
    </row>
    <row r="1903" spans="1:9" ht="14.25" x14ac:dyDescent="0.2">
      <c r="A1903" s="13">
        <v>2148</v>
      </c>
      <c r="B1903" s="18" t="s">
        <v>3666</v>
      </c>
      <c r="C1903" s="15" t="s">
        <v>1117</v>
      </c>
      <c r="D1903" s="15" t="s">
        <v>5895</v>
      </c>
      <c r="E1903" s="15" t="s">
        <v>638</v>
      </c>
      <c r="F1903" s="15"/>
      <c r="G1903" s="13">
        <v>17</v>
      </c>
      <c r="H1903" s="2" t="s">
        <v>5895</v>
      </c>
      <c r="I1903" s="2" t="str">
        <f t="shared" si="30"/>
        <v>Grotta di Catroppoli</v>
      </c>
    </row>
    <row r="1904" spans="1:9" ht="14.25" x14ac:dyDescent="0.2">
      <c r="A1904" s="13">
        <v>2149</v>
      </c>
      <c r="B1904" s="18" t="s">
        <v>3667</v>
      </c>
      <c r="C1904" s="15" t="s">
        <v>1503</v>
      </c>
      <c r="D1904" s="15" t="s">
        <v>5896</v>
      </c>
      <c r="E1904" s="15" t="s">
        <v>638</v>
      </c>
      <c r="F1904" s="15"/>
      <c r="G1904" s="13">
        <v>17</v>
      </c>
      <c r="H1904" s="2" t="s">
        <v>5896</v>
      </c>
      <c r="I1904" s="2" t="str">
        <f t="shared" si="30"/>
        <v>Grava di  Putarre</v>
      </c>
    </row>
    <row r="1905" spans="1:9" ht="14.25" x14ac:dyDescent="0.2">
      <c r="A1905" s="13">
        <v>2150</v>
      </c>
      <c r="B1905" s="18" t="s">
        <v>3668</v>
      </c>
      <c r="C1905" s="15" t="s">
        <v>1221</v>
      </c>
      <c r="D1905" s="15" t="s">
        <v>5897</v>
      </c>
      <c r="E1905" s="15" t="s">
        <v>638</v>
      </c>
      <c r="F1905" s="15"/>
      <c r="G1905" s="13">
        <v>17</v>
      </c>
      <c r="H1905" s="2" t="s">
        <v>5897</v>
      </c>
      <c r="I1905" s="2" t="str">
        <f t="shared" si="30"/>
        <v>Grotta di  Valle delle Pere</v>
      </c>
    </row>
    <row r="1906" spans="1:9" ht="14.25" x14ac:dyDescent="0.2">
      <c r="A1906" s="13">
        <v>2151</v>
      </c>
      <c r="B1906" s="18" t="s">
        <v>3669</v>
      </c>
      <c r="C1906" s="15" t="s">
        <v>1628</v>
      </c>
      <c r="D1906" s="15" t="s">
        <v>5898</v>
      </c>
      <c r="E1906" s="15" t="s">
        <v>1500</v>
      </c>
      <c r="F1906" s="15"/>
      <c r="G1906" s="13">
        <v>2</v>
      </c>
      <c r="H1906" s="2" t="s">
        <v>5898</v>
      </c>
      <c r="I1906" s="2" t="str">
        <f t="shared" si="30"/>
        <v>Grava di Piscina Nuova</v>
      </c>
    </row>
    <row r="1907" spans="1:9" ht="14.25" x14ac:dyDescent="0.2">
      <c r="A1907" s="13">
        <v>2152</v>
      </c>
      <c r="B1907" s="18" t="s">
        <v>3670</v>
      </c>
      <c r="C1907" s="15" t="s">
        <v>1628</v>
      </c>
      <c r="D1907" s="15" t="s">
        <v>5899</v>
      </c>
      <c r="E1907" s="15" t="s">
        <v>1497</v>
      </c>
      <c r="F1907" s="15" t="s">
        <v>3563</v>
      </c>
      <c r="G1907" s="13">
        <v>2</v>
      </c>
      <c r="H1907" s="2" t="s">
        <v>5899</v>
      </c>
      <c r="I1907" s="2" t="str">
        <f t="shared" si="30"/>
        <v xml:space="preserve">Grava di Murione </v>
      </c>
    </row>
    <row r="1908" spans="1:9" ht="14.25" x14ac:dyDescent="0.2">
      <c r="A1908" s="13">
        <v>2153</v>
      </c>
      <c r="B1908" s="18" t="s">
        <v>3671</v>
      </c>
      <c r="C1908" s="15" t="s">
        <v>1825</v>
      </c>
      <c r="D1908" s="15" t="s">
        <v>5900</v>
      </c>
      <c r="E1908" s="15" t="s">
        <v>1647</v>
      </c>
      <c r="F1908" s="15"/>
      <c r="G1908" s="13">
        <v>8</v>
      </c>
      <c r="H1908" s="2" t="s">
        <v>5900</v>
      </c>
      <c r="I1908" s="2" t="str">
        <f t="shared" si="30"/>
        <v xml:space="preserve">Buca del Vento </v>
      </c>
    </row>
    <row r="1909" spans="1:9" ht="14.25" x14ac:dyDescent="0.2">
      <c r="A1909" s="13">
        <v>2154</v>
      </c>
      <c r="B1909" s="18" t="s">
        <v>3672</v>
      </c>
      <c r="C1909" s="15" t="s">
        <v>1129</v>
      </c>
      <c r="D1909" s="15" t="s">
        <v>5901</v>
      </c>
      <c r="E1909" s="15" t="s">
        <v>640</v>
      </c>
      <c r="F1909" s="15"/>
      <c r="G1909" s="13">
        <v>11</v>
      </c>
      <c r="H1909" s="2" t="s">
        <v>5901</v>
      </c>
      <c r="I1909" s="2" t="str">
        <f t="shared" si="30"/>
        <v>Grotta della Masseria Bramante</v>
      </c>
    </row>
    <row r="1910" spans="1:9" ht="14.25" x14ac:dyDescent="0.2">
      <c r="A1910" s="13">
        <v>2155</v>
      </c>
      <c r="B1910" s="18" t="s">
        <v>3673</v>
      </c>
      <c r="C1910" s="15" t="s">
        <v>1195</v>
      </c>
      <c r="D1910" s="15" t="s">
        <v>5902</v>
      </c>
      <c r="E1910" s="15" t="s">
        <v>1512</v>
      </c>
      <c r="F1910" s="15"/>
      <c r="G1910" s="13">
        <v>2</v>
      </c>
      <c r="H1910" s="2" t="s">
        <v>5902</v>
      </c>
      <c r="I1910" s="2" t="str">
        <f t="shared" si="30"/>
        <v>Grotta  I Springoli (E' la PU 230)</v>
      </c>
    </row>
    <row r="1911" spans="1:9" ht="14.25" x14ac:dyDescent="0.2">
      <c r="A1911" s="13">
        <v>2156</v>
      </c>
      <c r="B1911" s="18" t="s">
        <v>3674</v>
      </c>
      <c r="C1911" s="15" t="s">
        <v>1234</v>
      </c>
      <c r="D1911" s="15" t="s">
        <v>5903</v>
      </c>
      <c r="E1911" s="15" t="s">
        <v>1512</v>
      </c>
      <c r="F1911" s="15"/>
      <c r="G1911" s="13">
        <v>11</v>
      </c>
      <c r="H1911" s="2" t="s">
        <v>5903</v>
      </c>
      <c r="I1911" s="2" t="str">
        <f t="shared" si="30"/>
        <v>Grotta del Trabucco</v>
      </c>
    </row>
    <row r="1912" spans="1:9" ht="14.25" x14ac:dyDescent="0.2">
      <c r="A1912" s="13">
        <v>2157</v>
      </c>
      <c r="B1912" s="18" t="s">
        <v>3675</v>
      </c>
      <c r="C1912" s="15" t="s">
        <v>1124</v>
      </c>
      <c r="D1912" s="15" t="s">
        <v>5904</v>
      </c>
      <c r="E1912" s="15" t="s">
        <v>1512</v>
      </c>
      <c r="F1912" s="15"/>
      <c r="G1912" s="13">
        <v>11</v>
      </c>
      <c r="H1912" s="2" t="s">
        <v>5904</v>
      </c>
      <c r="I1912" s="2" t="str">
        <f t="shared" si="30"/>
        <v>Grotta I Mengk (grotta delle Ondine)</v>
      </c>
    </row>
    <row r="1913" spans="1:9" ht="14.25" x14ac:dyDescent="0.2">
      <c r="A1913" s="13">
        <v>2158</v>
      </c>
      <c r="B1913" s="18" t="s">
        <v>3676</v>
      </c>
      <c r="C1913" s="15" t="s">
        <v>1264</v>
      </c>
      <c r="D1913" s="15" t="s">
        <v>5905</v>
      </c>
      <c r="E1913" s="15" t="s">
        <v>1512</v>
      </c>
      <c r="F1913" s="15"/>
      <c r="G1913" s="13">
        <v>11</v>
      </c>
      <c r="H1913" s="2" t="s">
        <v>5905</v>
      </c>
      <c r="I1913" s="2" t="str">
        <f t="shared" si="30"/>
        <v>Grotta dell’ Acqua Calda</v>
      </c>
    </row>
    <row r="1914" spans="1:9" ht="14.25" x14ac:dyDescent="0.2">
      <c r="A1914" s="13">
        <v>2159</v>
      </c>
      <c r="B1914" s="18" t="s">
        <v>3677</v>
      </c>
      <c r="C1914" s="15" t="s">
        <v>2109</v>
      </c>
      <c r="D1914" s="15" t="s">
        <v>5906</v>
      </c>
      <c r="E1914" s="15" t="s">
        <v>1512</v>
      </c>
      <c r="F1914" s="15"/>
      <c r="G1914" s="13">
        <v>11</v>
      </c>
      <c r="H1914" s="2" t="s">
        <v>5906</v>
      </c>
      <c r="I1914" s="2" t="str">
        <f t="shared" si="30"/>
        <v>Grotticella di Manacore</v>
      </c>
    </row>
    <row r="1915" spans="1:9" ht="14.25" x14ac:dyDescent="0.2">
      <c r="A1915" s="13">
        <v>2160</v>
      </c>
      <c r="B1915" s="18" t="s">
        <v>3678</v>
      </c>
      <c r="C1915" s="15" t="s">
        <v>3679</v>
      </c>
      <c r="D1915" s="15" t="s">
        <v>5907</v>
      </c>
      <c r="E1915" s="15" t="s">
        <v>1512</v>
      </c>
      <c r="F1915" s="15"/>
      <c r="G1915" s="13">
        <v>11</v>
      </c>
      <c r="H1915" s="2" t="s">
        <v>5907</v>
      </c>
      <c r="I1915" s="2" t="str">
        <f t="shared" si="30"/>
        <v>Grotta marina di Manacore 1</v>
      </c>
    </row>
    <row r="1916" spans="1:9" ht="14.25" x14ac:dyDescent="0.2">
      <c r="A1916" s="13">
        <v>2161</v>
      </c>
      <c r="B1916" s="18" t="s">
        <v>3680</v>
      </c>
      <c r="C1916" s="15" t="s">
        <v>3679</v>
      </c>
      <c r="D1916" s="15" t="s">
        <v>5908</v>
      </c>
      <c r="E1916" s="15" t="s">
        <v>1512</v>
      </c>
      <c r="F1916" s="15"/>
      <c r="G1916" s="13">
        <v>11</v>
      </c>
      <c r="H1916" s="2" t="s">
        <v>5908</v>
      </c>
      <c r="I1916" s="2" t="str">
        <f t="shared" si="30"/>
        <v>Grotta marina di Manacore 2</v>
      </c>
    </row>
    <row r="1917" spans="1:9" ht="14.25" x14ac:dyDescent="0.2">
      <c r="A1917" s="13">
        <v>2162</v>
      </c>
      <c r="B1917" s="18" t="s">
        <v>3681</v>
      </c>
      <c r="C1917" s="15" t="s">
        <v>3682</v>
      </c>
      <c r="D1917" s="15" t="s">
        <v>5909</v>
      </c>
      <c r="E1917" s="15" t="s">
        <v>638</v>
      </c>
      <c r="F1917" s="15"/>
      <c r="G1917" s="13">
        <v>17</v>
      </c>
      <c r="H1917" s="2" t="s">
        <v>5909</v>
      </c>
      <c r="I1917" s="2" t="str">
        <f t="shared" si="30"/>
        <v>Buca dei Ragni</v>
      </c>
    </row>
    <row r="1918" spans="1:9" ht="14.25" x14ac:dyDescent="0.2">
      <c r="A1918" s="13">
        <v>2163</v>
      </c>
      <c r="B1918" s="18" t="s">
        <v>3683</v>
      </c>
      <c r="C1918" s="15" t="s">
        <v>1628</v>
      </c>
      <c r="D1918" s="15" t="s">
        <v>5910</v>
      </c>
      <c r="E1918" s="15" t="s">
        <v>638</v>
      </c>
      <c r="F1918" s="15"/>
      <c r="G1918" s="13">
        <v>17</v>
      </c>
      <c r="H1918" s="2" t="s">
        <v>5910</v>
      </c>
      <c r="I1918" s="2" t="str">
        <f t="shared" si="30"/>
        <v>Grava di Monte Granata 3 (grava dell’Annuosola)</v>
      </c>
    </row>
    <row r="1919" spans="1:9" ht="14.25" x14ac:dyDescent="0.2">
      <c r="A1919" s="13">
        <v>2164</v>
      </c>
      <c r="B1919" s="18" t="s">
        <v>3684</v>
      </c>
      <c r="C1919" s="15" t="s">
        <v>2325</v>
      </c>
      <c r="D1919" s="15" t="s">
        <v>5911</v>
      </c>
      <c r="E1919" s="15" t="s">
        <v>2150</v>
      </c>
      <c r="F1919" s="15"/>
      <c r="G1919" s="13">
        <v>20</v>
      </c>
      <c r="H1919" s="2" t="s">
        <v>5911</v>
      </c>
      <c r="I1919" s="2" t="str">
        <f t="shared" si="30"/>
        <v xml:space="preserve">Grava del Morto </v>
      </c>
    </row>
    <row r="1920" spans="1:9" ht="14.25" x14ac:dyDescent="0.2">
      <c r="A1920" s="13">
        <v>2165</v>
      </c>
      <c r="B1920" s="18" t="s">
        <v>3685</v>
      </c>
      <c r="C1920" s="15" t="s">
        <v>2967</v>
      </c>
      <c r="D1920" s="15" t="s">
        <v>5912</v>
      </c>
      <c r="E1920" s="15" t="s">
        <v>1500</v>
      </c>
      <c r="F1920" s="15"/>
      <c r="G1920" s="13">
        <v>17</v>
      </c>
      <c r="H1920" s="2" t="s">
        <v>5912</v>
      </c>
      <c r="I1920" s="2" t="str">
        <f t="shared" si="30"/>
        <v>Buca di Tagliata</v>
      </c>
    </row>
    <row r="1921" spans="1:9" ht="14.25" x14ac:dyDescent="0.2">
      <c r="A1921" s="13">
        <v>2166</v>
      </c>
      <c r="B1921" s="18" t="s">
        <v>3686</v>
      </c>
      <c r="C1921" s="15" t="s">
        <v>1124</v>
      </c>
      <c r="D1921" s="15" t="s">
        <v>5913</v>
      </c>
      <c r="E1921" s="15" t="s">
        <v>640</v>
      </c>
      <c r="F1921" s="15" t="s">
        <v>3687</v>
      </c>
      <c r="G1921" s="13">
        <v>21</v>
      </c>
      <c r="H1921" s="2" t="s">
        <v>5913</v>
      </c>
      <c r="I1921" s="2" t="str">
        <f t="shared" si="30"/>
        <v>Grotta Masseria Piccirella</v>
      </c>
    </row>
    <row r="1922" spans="1:9" ht="14.25" x14ac:dyDescent="0.2">
      <c r="A1922" s="13">
        <v>2167</v>
      </c>
      <c r="B1922" s="18" t="s">
        <v>3686</v>
      </c>
      <c r="C1922" s="15" t="s">
        <v>2558</v>
      </c>
      <c r="D1922" s="15" t="s">
        <v>5914</v>
      </c>
      <c r="E1922" s="15" t="s">
        <v>640</v>
      </c>
      <c r="F1922" s="15"/>
      <c r="G1922" s="13">
        <v>21</v>
      </c>
      <c r="H1922" s="2" t="s">
        <v>5914</v>
      </c>
      <c r="I1922" s="2" t="str">
        <f t="shared" si="30"/>
        <v>Riparo Masseria Piccirella</v>
      </c>
    </row>
    <row r="1923" spans="1:9" ht="14.25" x14ac:dyDescent="0.2">
      <c r="A1923" s="13">
        <v>2168</v>
      </c>
      <c r="B1923" s="18" t="s">
        <v>3688</v>
      </c>
      <c r="C1923" s="15" t="s">
        <v>1124</v>
      </c>
      <c r="D1923" s="15" t="s">
        <v>5915</v>
      </c>
      <c r="E1923" s="15" t="s">
        <v>1497</v>
      </c>
      <c r="F1923" s="15" t="s">
        <v>3553</v>
      </c>
      <c r="G1923" s="13">
        <v>15</v>
      </c>
      <c r="H1923" s="2" t="s">
        <v>5915</v>
      </c>
      <c r="I1923" s="2" t="str">
        <f t="shared" si="30"/>
        <v>Grotta Valle di Stignano 2</v>
      </c>
    </row>
    <row r="1924" spans="1:9" ht="14.25" x14ac:dyDescent="0.2">
      <c r="A1924" s="13">
        <v>2169</v>
      </c>
      <c r="B1924" s="18" t="s">
        <v>3689</v>
      </c>
      <c r="C1924" s="15" t="s">
        <v>1124</v>
      </c>
      <c r="D1924" s="15" t="s">
        <v>5916</v>
      </c>
      <c r="E1924" s="15" t="s">
        <v>1497</v>
      </c>
      <c r="F1924" s="15" t="s">
        <v>3553</v>
      </c>
      <c r="G1924" s="13">
        <v>15</v>
      </c>
      <c r="H1924" s="2" t="s">
        <v>5916</v>
      </c>
      <c r="I1924" s="2" t="str">
        <f t="shared" si="30"/>
        <v>Grotta Valle di Stignano 3</v>
      </c>
    </row>
    <row r="1925" spans="1:9" ht="14.25" x14ac:dyDescent="0.2">
      <c r="A1925" s="13">
        <v>2170</v>
      </c>
      <c r="B1925" s="18" t="s">
        <v>3690</v>
      </c>
      <c r="C1925" s="15" t="s">
        <v>1117</v>
      </c>
      <c r="D1925" s="15" t="s">
        <v>5917</v>
      </c>
      <c r="E1925" s="15" t="s">
        <v>638</v>
      </c>
      <c r="F1925" s="15"/>
      <c r="G1925" s="13">
        <v>17</v>
      </c>
      <c r="H1925" s="2" t="s">
        <v>5917</v>
      </c>
      <c r="I1925" s="2" t="str">
        <f t="shared" si="30"/>
        <v>Grotta di Valle Lupino</v>
      </c>
    </row>
    <row r="1926" spans="1:9" ht="14.25" x14ac:dyDescent="0.2">
      <c r="A1926" s="13">
        <v>2171</v>
      </c>
      <c r="B1926" s="18" t="s">
        <v>3593</v>
      </c>
      <c r="C1926" s="15" t="s">
        <v>1628</v>
      </c>
      <c r="D1926" s="15" t="s">
        <v>5918</v>
      </c>
      <c r="E1926" s="15" t="s">
        <v>1497</v>
      </c>
      <c r="F1926" s="15" t="s">
        <v>3579</v>
      </c>
      <c r="G1926" s="13">
        <v>15</v>
      </c>
      <c r="H1926" s="2" t="s">
        <v>5918</v>
      </c>
      <c r="I1926" s="2" t="str">
        <f t="shared" si="30"/>
        <v>Grava di Ciavarella</v>
      </c>
    </row>
    <row r="1927" spans="1:9" ht="14.25" x14ac:dyDescent="0.2">
      <c r="A1927" s="13">
        <v>2172</v>
      </c>
      <c r="B1927" s="18" t="s">
        <v>3691</v>
      </c>
      <c r="C1927" s="15" t="s">
        <v>1526</v>
      </c>
      <c r="D1927" s="15" t="s">
        <v>5919</v>
      </c>
      <c r="E1927" s="15" t="s">
        <v>1519</v>
      </c>
      <c r="F1927" s="15"/>
      <c r="G1927" s="13">
        <v>21</v>
      </c>
      <c r="H1927" s="2" t="s">
        <v>5919</v>
      </c>
      <c r="I1927" s="2" t="str">
        <f t="shared" si="30"/>
        <v>Grottone di Poggio San Lio</v>
      </c>
    </row>
    <row r="1928" spans="1:9" ht="14.25" x14ac:dyDescent="0.2">
      <c r="A1928" s="13">
        <v>2173</v>
      </c>
      <c r="B1928" s="18" t="s">
        <v>2287</v>
      </c>
      <c r="C1928" s="15" t="s">
        <v>6243</v>
      </c>
      <c r="D1928" s="15" t="s">
        <v>6315</v>
      </c>
      <c r="E1928" s="15" t="s">
        <v>1509</v>
      </c>
      <c r="F1928" s="15"/>
      <c r="G1928" s="13">
        <v>21</v>
      </c>
      <c r="H1928" s="2" t="s">
        <v>6315</v>
      </c>
      <c r="I1928" s="2" t="str">
        <f t="shared" si="30"/>
        <v>Grotta presso Pippola</v>
      </c>
    </row>
    <row r="1929" spans="1:9" ht="14.25" x14ac:dyDescent="0.2">
      <c r="A1929" s="13">
        <v>2174</v>
      </c>
      <c r="B1929" s="18" t="s">
        <v>3692</v>
      </c>
      <c r="C1929" s="15" t="s">
        <v>1117</v>
      </c>
      <c r="D1929" s="15" t="s">
        <v>5920</v>
      </c>
      <c r="E1929" s="15" t="s">
        <v>2150</v>
      </c>
      <c r="F1929" s="15"/>
      <c r="G1929" s="13">
        <v>11</v>
      </c>
      <c r="H1929" s="2" t="s">
        <v>5920</v>
      </c>
      <c r="I1929" s="2" t="str">
        <f t="shared" si="30"/>
        <v>Grotta di Monte Vernone</v>
      </c>
    </row>
    <row r="1930" spans="1:9" ht="14.25" x14ac:dyDescent="0.2">
      <c r="A1930" s="13">
        <v>2175</v>
      </c>
      <c r="B1930" s="18" t="s">
        <v>3665</v>
      </c>
      <c r="C1930" s="15" t="s">
        <v>1611</v>
      </c>
      <c r="D1930" s="15" t="s">
        <v>5921</v>
      </c>
      <c r="E1930" s="15" t="s">
        <v>638</v>
      </c>
      <c r="F1930" s="15"/>
      <c r="G1930" s="13">
        <v>17</v>
      </c>
      <c r="H1930" s="2" t="s">
        <v>5921</v>
      </c>
      <c r="I1930" s="2" t="str">
        <f t="shared" si="30"/>
        <v>Grava Tavernola</v>
      </c>
    </row>
    <row r="1931" spans="1:9" ht="14.25" x14ac:dyDescent="0.2">
      <c r="A1931" s="13">
        <v>2176</v>
      </c>
      <c r="B1931" s="18" t="s">
        <v>3693</v>
      </c>
      <c r="C1931" s="15" t="s">
        <v>1628</v>
      </c>
      <c r="D1931" s="15" t="s">
        <v>5922</v>
      </c>
      <c r="E1931" s="15" t="s">
        <v>638</v>
      </c>
      <c r="F1931" s="15"/>
      <c r="G1931" s="13">
        <v>2</v>
      </c>
      <c r="H1931" s="2" t="s">
        <v>5922</v>
      </c>
      <c r="I1931" s="2" t="str">
        <f t="shared" si="30"/>
        <v>Grava di Piscina Quadra</v>
      </c>
    </row>
    <row r="1932" spans="1:9" ht="14.25" x14ac:dyDescent="0.2">
      <c r="A1932" s="13">
        <v>2177</v>
      </c>
      <c r="B1932" s="18" t="s">
        <v>3694</v>
      </c>
      <c r="C1932" s="15" t="s">
        <v>1117</v>
      </c>
      <c r="D1932" s="15" t="s">
        <v>5923</v>
      </c>
      <c r="E1932" s="15" t="s">
        <v>638</v>
      </c>
      <c r="F1932" s="15"/>
      <c r="G1932" s="13">
        <v>11</v>
      </c>
      <c r="H1932" s="2" t="s">
        <v>5923</v>
      </c>
      <c r="I1932" s="2" t="str">
        <f t="shared" si="30"/>
        <v>Grotta di Torre Gattarella</v>
      </c>
    </row>
    <row r="1933" spans="1:9" ht="14.25" x14ac:dyDescent="0.2">
      <c r="A1933" s="13">
        <v>2178</v>
      </c>
      <c r="B1933" s="18" t="s">
        <v>2491</v>
      </c>
      <c r="C1933" s="15" t="s">
        <v>1237</v>
      </c>
      <c r="D1933" s="15" t="s">
        <v>4906</v>
      </c>
      <c r="E1933" s="15" t="s">
        <v>638</v>
      </c>
      <c r="F1933" s="15"/>
      <c r="G1933" s="13">
        <v>11</v>
      </c>
      <c r="H1933" s="2" t="s">
        <v>4906</v>
      </c>
      <c r="I1933" s="2" t="str">
        <f t="shared" si="30"/>
        <v>Grotta dei Fidanzati</v>
      </c>
    </row>
    <row r="1934" spans="1:9" ht="14.25" x14ac:dyDescent="0.2">
      <c r="A1934" s="13">
        <v>2179</v>
      </c>
      <c r="B1934" s="18" t="s">
        <v>3695</v>
      </c>
      <c r="C1934" s="15" t="s">
        <v>3696</v>
      </c>
      <c r="D1934" s="15" t="s">
        <v>5924</v>
      </c>
      <c r="E1934" s="15" t="s">
        <v>638</v>
      </c>
      <c r="F1934" s="15"/>
      <c r="G1934" s="13">
        <v>2</v>
      </c>
      <c r="H1934" s="2" t="s">
        <v>5924</v>
      </c>
      <c r="I1934" s="2" t="str">
        <f t="shared" si="30"/>
        <v>Grava  Purciariello (Trabucco del Torrente Macchia)</v>
      </c>
    </row>
    <row r="1935" spans="1:9" ht="14.25" x14ac:dyDescent="0.2">
      <c r="A1935" s="13">
        <v>2180</v>
      </c>
      <c r="B1935" s="18" t="s">
        <v>3697</v>
      </c>
      <c r="C1935" s="15" t="s">
        <v>3698</v>
      </c>
      <c r="D1935" s="15" t="s">
        <v>5925</v>
      </c>
      <c r="E1935" s="15" t="s">
        <v>691</v>
      </c>
      <c r="F1935" s="15"/>
      <c r="G1935" s="13">
        <v>2</v>
      </c>
      <c r="H1935" s="2" t="s">
        <v>5925</v>
      </c>
      <c r="I1935" s="2" t="str">
        <f t="shared" si="30"/>
        <v>Grava / Vora  Piscina Nuova di Prasse</v>
      </c>
    </row>
    <row r="1936" spans="1:9" ht="14.25" x14ac:dyDescent="0.2">
      <c r="A1936" s="13">
        <v>2181</v>
      </c>
      <c r="B1936" s="18" t="s">
        <v>3699</v>
      </c>
      <c r="C1936" s="15" t="s">
        <v>1503</v>
      </c>
      <c r="D1936" s="15" t="s">
        <v>5926</v>
      </c>
      <c r="E1936" s="15" t="s">
        <v>691</v>
      </c>
      <c r="F1936" s="15"/>
      <c r="G1936" s="13">
        <v>2</v>
      </c>
      <c r="H1936" s="2" t="s">
        <v>5926</v>
      </c>
      <c r="I1936" s="2" t="str">
        <f t="shared" si="30"/>
        <v>Grava di  Carminuccio (Grava di Coppa Calva)</v>
      </c>
    </row>
    <row r="1937" spans="1:9" ht="14.25" x14ac:dyDescent="0.2">
      <c r="A1937" s="13">
        <v>2182</v>
      </c>
      <c r="B1937" s="18" t="s">
        <v>3700</v>
      </c>
      <c r="C1937" s="15" t="s">
        <v>1628</v>
      </c>
      <c r="D1937" s="15" t="s">
        <v>5927</v>
      </c>
      <c r="E1937" s="15" t="s">
        <v>1497</v>
      </c>
      <c r="F1937" s="15" t="s">
        <v>3579</v>
      </c>
      <c r="G1937" s="13">
        <v>2</v>
      </c>
      <c r="H1937" s="2" t="s">
        <v>5927</v>
      </c>
      <c r="I1937" s="2" t="str">
        <f t="shared" si="30"/>
        <v>Grava di Stefano (grava del Cecato-2061 pu)</v>
      </c>
    </row>
    <row r="1938" spans="1:9" ht="14.25" x14ac:dyDescent="0.2">
      <c r="A1938" s="13">
        <v>2183</v>
      </c>
      <c r="B1938" s="18" t="s">
        <v>3701</v>
      </c>
      <c r="C1938" s="15" t="s">
        <v>6311</v>
      </c>
      <c r="D1938" s="15" t="s">
        <v>6316</v>
      </c>
      <c r="E1938" s="15" t="s">
        <v>1500</v>
      </c>
      <c r="F1938" s="15"/>
      <c r="G1938" s="13">
        <v>21</v>
      </c>
      <c r="H1938" s="2" t="s">
        <v>6316</v>
      </c>
      <c r="I1938" s="2" t="str">
        <f t="shared" si="30"/>
        <v>Grava presso Masseria Scarano</v>
      </c>
    </row>
    <row r="1939" spans="1:9" ht="14.25" x14ac:dyDescent="0.2">
      <c r="A1939" s="13">
        <v>2184</v>
      </c>
      <c r="B1939" s="18" t="s">
        <v>3702</v>
      </c>
      <c r="C1939" s="15" t="s">
        <v>1117</v>
      </c>
      <c r="D1939" s="15" t="s">
        <v>5928</v>
      </c>
      <c r="E1939" s="15" t="s">
        <v>1497</v>
      </c>
      <c r="F1939" s="15" t="s">
        <v>3563</v>
      </c>
      <c r="G1939" s="13">
        <v>15</v>
      </c>
      <c r="H1939" s="2" t="s">
        <v>5928</v>
      </c>
      <c r="I1939" s="2" t="str">
        <f t="shared" si="30"/>
        <v>Grotta di Tardia (grava Filomena) (grava del Morione)</v>
      </c>
    </row>
    <row r="1940" spans="1:9" ht="14.25" x14ac:dyDescent="0.2">
      <c r="A1940" s="13">
        <v>2185</v>
      </c>
      <c r="B1940" s="18" t="s">
        <v>3703</v>
      </c>
      <c r="C1940" s="15" t="s">
        <v>1628</v>
      </c>
      <c r="D1940" s="15" t="s">
        <v>5929</v>
      </c>
      <c r="E1940" s="15" t="s">
        <v>1497</v>
      </c>
      <c r="F1940" s="15" t="s">
        <v>3563</v>
      </c>
      <c r="G1940" s="13">
        <v>15</v>
      </c>
      <c r="H1940" s="2" t="s">
        <v>5929</v>
      </c>
      <c r="I1940" s="2" t="str">
        <f t="shared" si="30"/>
        <v>Grava di Bevilacqua</v>
      </c>
    </row>
    <row r="1941" spans="1:9" ht="14.25" x14ac:dyDescent="0.2">
      <c r="A1941" s="13">
        <v>2186</v>
      </c>
      <c r="B1941" s="18" t="s">
        <v>3704</v>
      </c>
      <c r="C1941" s="15" t="s">
        <v>1628</v>
      </c>
      <c r="D1941" s="15" t="s">
        <v>5930</v>
      </c>
      <c r="E1941" s="15" t="s">
        <v>1497</v>
      </c>
      <c r="F1941" s="15" t="s">
        <v>3563</v>
      </c>
      <c r="G1941" s="13">
        <v>2</v>
      </c>
      <c r="H1941" s="2" t="s">
        <v>5930</v>
      </c>
      <c r="I1941" s="2" t="str">
        <f t="shared" si="30"/>
        <v>Grava di Angelo (grava a N di Casa Maciddo)</v>
      </c>
    </row>
    <row r="1942" spans="1:9" ht="14.25" x14ac:dyDescent="0.2">
      <c r="A1942" s="13">
        <v>2187</v>
      </c>
      <c r="B1942" s="18" t="s">
        <v>3705</v>
      </c>
      <c r="C1942" s="15" t="s">
        <v>6317</v>
      </c>
      <c r="D1942" s="15" t="s">
        <v>6318</v>
      </c>
      <c r="E1942" s="15" t="s">
        <v>1497</v>
      </c>
      <c r="F1942" s="15" t="s">
        <v>3563</v>
      </c>
      <c r="G1942" s="13">
        <v>2</v>
      </c>
      <c r="H1942" s="2" t="s">
        <v>6318</v>
      </c>
      <c r="I1942" s="2" t="str">
        <f t="shared" si="30"/>
        <v>Grava presso Mass. Di Angelo (grava a S di C. Peppinella)</v>
      </c>
    </row>
    <row r="1943" spans="1:9" ht="14.25" x14ac:dyDescent="0.2">
      <c r="A1943" s="13">
        <v>2188</v>
      </c>
      <c r="B1943" s="18" t="s">
        <v>3706</v>
      </c>
      <c r="C1943" s="15" t="s">
        <v>1234</v>
      </c>
      <c r="D1943" s="15" t="s">
        <v>5931</v>
      </c>
      <c r="E1943" s="15" t="s">
        <v>649</v>
      </c>
      <c r="F1943" s="15"/>
      <c r="G1943" s="13">
        <v>18</v>
      </c>
      <c r="H1943" s="2" t="s">
        <v>5931</v>
      </c>
      <c r="I1943" s="2" t="str">
        <f t="shared" si="30"/>
        <v>Grotta del Campo di Pietra</v>
      </c>
    </row>
    <row r="1944" spans="1:9" ht="14.25" x14ac:dyDescent="0.2">
      <c r="A1944" s="13">
        <v>2189</v>
      </c>
      <c r="B1944" s="18" t="s">
        <v>2402</v>
      </c>
      <c r="C1944" s="15" t="s">
        <v>2325</v>
      </c>
      <c r="D1944" s="15" t="s">
        <v>5932</v>
      </c>
      <c r="E1944" s="15" t="s">
        <v>1497</v>
      </c>
      <c r="F1944" s="15" t="s">
        <v>3579</v>
      </c>
      <c r="G1944" s="13">
        <v>2</v>
      </c>
      <c r="H1944" s="2" t="s">
        <v>5932</v>
      </c>
      <c r="I1944" s="2" t="str">
        <f t="shared" si="30"/>
        <v xml:space="preserve">Grava del Sorbo </v>
      </c>
    </row>
    <row r="1945" spans="1:9" ht="14.25" x14ac:dyDescent="0.2">
      <c r="A1945" s="13">
        <v>2190</v>
      </c>
      <c r="B1945" s="18" t="s">
        <v>2402</v>
      </c>
      <c r="C1945" s="15" t="s">
        <v>3707</v>
      </c>
      <c r="D1945" s="15" t="s">
        <v>5933</v>
      </c>
      <c r="E1945" s="15" t="s">
        <v>1497</v>
      </c>
      <c r="F1945" s="15" t="s">
        <v>3579</v>
      </c>
      <c r="G1945" s="13">
        <v>2</v>
      </c>
      <c r="H1945" s="2" t="s">
        <v>5933</v>
      </c>
      <c r="I1945" s="2" t="str">
        <f t="shared" ref="I1945:I2008" si="31">H1945</f>
        <v xml:space="preserve">Buca a SW della grava del Sorbo </v>
      </c>
    </row>
    <row r="1946" spans="1:9" ht="14.25" x14ac:dyDescent="0.2">
      <c r="A1946" s="13">
        <v>2191</v>
      </c>
      <c r="B1946" s="18" t="s">
        <v>6319</v>
      </c>
      <c r="C1946" s="15" t="s">
        <v>3176</v>
      </c>
      <c r="D1946" s="15" t="s">
        <v>6320</v>
      </c>
      <c r="E1946" s="15" t="s">
        <v>1497</v>
      </c>
      <c r="F1946" s="15" t="s">
        <v>3563</v>
      </c>
      <c r="G1946" s="13">
        <v>2</v>
      </c>
      <c r="H1946" s="2" t="s">
        <v>6320</v>
      </c>
      <c r="I1946" s="2" t="str">
        <f t="shared" si="31"/>
        <v>Abisso Cinese (grava presso Papaglione)</v>
      </c>
    </row>
    <row r="1947" spans="1:9" ht="14.25" x14ac:dyDescent="0.2">
      <c r="A1947" s="13">
        <v>2192</v>
      </c>
      <c r="B1947" s="18" t="s">
        <v>3708</v>
      </c>
      <c r="C1947" s="15" t="s">
        <v>3709</v>
      </c>
      <c r="D1947" s="15" t="s">
        <v>5934</v>
      </c>
      <c r="E1947" s="15" t="s">
        <v>1500</v>
      </c>
      <c r="F1947" s="15"/>
      <c r="G1947" s="13">
        <v>17</v>
      </c>
      <c r="H1947" s="2" t="s">
        <v>5934</v>
      </c>
      <c r="I1947" s="2" t="str">
        <f t="shared" si="31"/>
        <v>Grotticella nei Piani San Vito</v>
      </c>
    </row>
    <row r="1948" spans="1:9" ht="14.25" x14ac:dyDescent="0.2">
      <c r="A1948" s="13">
        <v>2193</v>
      </c>
      <c r="B1948" s="18" t="s">
        <v>3710</v>
      </c>
      <c r="C1948" s="15" t="s">
        <v>1124</v>
      </c>
      <c r="D1948" s="15" t="s">
        <v>5935</v>
      </c>
      <c r="E1948" s="15" t="s">
        <v>646</v>
      </c>
      <c r="F1948" s="15"/>
      <c r="G1948" s="13">
        <v>17</v>
      </c>
      <c r="H1948" s="2" t="s">
        <v>5935</v>
      </c>
      <c r="I1948" s="2" t="str">
        <f t="shared" si="31"/>
        <v>Grotta Vignola (in loc. Vignola)</v>
      </c>
    </row>
    <row r="1949" spans="1:9" ht="14.25" x14ac:dyDescent="0.2">
      <c r="A1949" s="13">
        <v>2194</v>
      </c>
      <c r="B1949" s="18" t="s">
        <v>1933</v>
      </c>
      <c r="C1949" s="15" t="s">
        <v>3711</v>
      </c>
      <c r="D1949" s="15" t="s">
        <v>5936</v>
      </c>
      <c r="E1949" s="15" t="s">
        <v>1515</v>
      </c>
      <c r="F1949" s="15"/>
      <c r="G1949" s="13">
        <v>17</v>
      </c>
      <c r="H1949" s="2" t="s">
        <v>5936</v>
      </c>
      <c r="I1949" s="2" t="str">
        <f t="shared" si="31"/>
        <v>Grava delle Ripe Rosse</v>
      </c>
    </row>
    <row r="1950" spans="1:9" ht="14.25" x14ac:dyDescent="0.2">
      <c r="A1950" s="13">
        <v>2195</v>
      </c>
      <c r="B1950" s="18" t="s">
        <v>3708</v>
      </c>
      <c r="C1950" s="15" t="s">
        <v>3712</v>
      </c>
      <c r="D1950" s="15" t="s">
        <v>5937</v>
      </c>
      <c r="E1950" s="15" t="s">
        <v>1500</v>
      </c>
      <c r="F1950" s="15"/>
      <c r="G1950" s="13">
        <v>17</v>
      </c>
      <c r="H1950" s="2" t="s">
        <v>5937</v>
      </c>
      <c r="I1950" s="2" t="str">
        <f t="shared" si="31"/>
        <v>Inghiottitoio nei  Piani San Vito</v>
      </c>
    </row>
    <row r="1951" spans="1:9" ht="14.25" x14ac:dyDescent="0.2">
      <c r="A1951" s="13">
        <v>2196</v>
      </c>
      <c r="B1951" s="18" t="s">
        <v>3713</v>
      </c>
      <c r="C1951" s="15" t="s">
        <v>3714</v>
      </c>
      <c r="D1951" s="15" t="s">
        <v>5938</v>
      </c>
      <c r="E1951" s="15" t="s">
        <v>1647</v>
      </c>
      <c r="F1951" s="15"/>
      <c r="G1951" s="13">
        <v>8</v>
      </c>
      <c r="H1951" s="2" t="s">
        <v>5938</v>
      </c>
      <c r="I1951" s="2" t="str">
        <f t="shared" si="31"/>
        <v>Pozzo ad WSW Piscina del Barone</v>
      </c>
    </row>
    <row r="1952" spans="1:9" ht="14.25" x14ac:dyDescent="0.2">
      <c r="A1952" s="13">
        <v>2197</v>
      </c>
      <c r="B1952" s="18" t="s">
        <v>3715</v>
      </c>
      <c r="C1952" s="15" t="s">
        <v>1117</v>
      </c>
      <c r="D1952" s="15" t="s">
        <v>5939</v>
      </c>
      <c r="E1952" s="15" t="s">
        <v>1647</v>
      </c>
      <c r="F1952" s="15"/>
      <c r="G1952" s="13">
        <v>2</v>
      </c>
      <c r="H1952" s="2" t="s">
        <v>5939</v>
      </c>
      <c r="I1952" s="2" t="str">
        <f t="shared" si="31"/>
        <v>Grotta di Valle Palombara 2 (Interstrato di Valle Palombara)</v>
      </c>
    </row>
    <row r="1953" spans="1:9" ht="14.25" x14ac:dyDescent="0.2">
      <c r="A1953" s="13">
        <v>2198</v>
      </c>
      <c r="B1953" s="18" t="s">
        <v>3716</v>
      </c>
      <c r="C1953" s="15" t="s">
        <v>1117</v>
      </c>
      <c r="D1953" s="15" t="s">
        <v>5940</v>
      </c>
      <c r="E1953" s="15" t="s">
        <v>1647</v>
      </c>
      <c r="F1953" s="15"/>
      <c r="G1953" s="13">
        <v>2</v>
      </c>
      <c r="H1953" s="2" t="s">
        <v>5940</v>
      </c>
      <c r="I1953" s="2" t="str">
        <f t="shared" si="31"/>
        <v>Grotta di Valle Palombara 3</v>
      </c>
    </row>
    <row r="1954" spans="1:9" ht="14.25" x14ac:dyDescent="0.2">
      <c r="A1954" s="13">
        <v>2199</v>
      </c>
      <c r="B1954" s="18" t="s">
        <v>2286</v>
      </c>
      <c r="C1954" s="15" t="s">
        <v>1751</v>
      </c>
      <c r="D1954" s="15" t="s">
        <v>5941</v>
      </c>
      <c r="E1954" s="15" t="s">
        <v>1647</v>
      </c>
      <c r="F1954" s="15"/>
      <c r="G1954" s="13">
        <v>2</v>
      </c>
      <c r="H1954" s="2" t="s">
        <v>5941</v>
      </c>
      <c r="I1954" s="2" t="str">
        <f t="shared" si="31"/>
        <v>Cavernetta di Valle Palombara</v>
      </c>
    </row>
    <row r="1955" spans="1:9" ht="14.25" x14ac:dyDescent="0.2">
      <c r="A1955" s="13">
        <v>2200</v>
      </c>
      <c r="B1955" s="18" t="s">
        <v>3717</v>
      </c>
      <c r="C1955" s="15" t="s">
        <v>2325</v>
      </c>
      <c r="D1955" s="15" t="s">
        <v>5942</v>
      </c>
      <c r="E1955" s="15" t="s">
        <v>1497</v>
      </c>
      <c r="F1955" s="15" t="s">
        <v>3563</v>
      </c>
      <c r="G1955" s="13">
        <v>2</v>
      </c>
      <c r="H1955" s="2" t="s">
        <v>5942</v>
      </c>
      <c r="I1955" s="2" t="str">
        <f t="shared" si="31"/>
        <v>Grava del Segnale</v>
      </c>
    </row>
    <row r="1956" spans="1:9" ht="14.25" x14ac:dyDescent="0.2">
      <c r="A1956" s="13">
        <v>2201</v>
      </c>
      <c r="B1956" s="18" t="s">
        <v>3718</v>
      </c>
      <c r="C1956" s="15" t="s">
        <v>3056</v>
      </c>
      <c r="D1956" s="15" t="s">
        <v>5943</v>
      </c>
      <c r="E1956" s="15" t="s">
        <v>1497</v>
      </c>
      <c r="F1956" s="15" t="s">
        <v>3563</v>
      </c>
      <c r="G1956" s="13">
        <v>8</v>
      </c>
      <c r="H1956" s="2" t="s">
        <v>5943</v>
      </c>
      <c r="I1956" s="2" t="str">
        <f t="shared" si="31"/>
        <v>Buca delle Gomme (buca del Campo di Motocross)</v>
      </c>
    </row>
    <row r="1957" spans="1:9" ht="14.25" x14ac:dyDescent="0.2">
      <c r="A1957" s="13">
        <v>2202</v>
      </c>
      <c r="B1957" s="18" t="s">
        <v>3719</v>
      </c>
      <c r="C1957" s="15" t="s">
        <v>3720</v>
      </c>
      <c r="D1957" s="15" t="s">
        <v>5944</v>
      </c>
      <c r="E1957" s="15" t="s">
        <v>1497</v>
      </c>
      <c r="F1957" s="15" t="s">
        <v>3554</v>
      </c>
      <c r="G1957" s="13">
        <v>15</v>
      </c>
      <c r="H1957" s="2" t="s">
        <v>5944</v>
      </c>
      <c r="I1957" s="2" t="str">
        <f t="shared" si="31"/>
        <v>Tana del Ghiro</v>
      </c>
    </row>
    <row r="1958" spans="1:9" ht="14.25" x14ac:dyDescent="0.2">
      <c r="A1958" s="13">
        <v>2203</v>
      </c>
      <c r="B1958" s="18" t="s">
        <v>1496</v>
      </c>
      <c r="C1958" s="15" t="s">
        <v>3721</v>
      </c>
      <c r="D1958" s="15" t="s">
        <v>5945</v>
      </c>
      <c r="E1958" s="15" t="s">
        <v>1497</v>
      </c>
      <c r="F1958" s="15" t="s">
        <v>1496</v>
      </c>
      <c r="G1958" s="13">
        <v>15</v>
      </c>
      <c r="H1958" s="2" t="s">
        <v>5945</v>
      </c>
      <c r="I1958" s="2" t="str">
        <f t="shared" si="31"/>
        <v>Dolina di crollo sulle pendici del Montenero</v>
      </c>
    </row>
    <row r="1959" spans="1:9" ht="14.25" x14ac:dyDescent="0.2">
      <c r="A1959" s="13">
        <v>2204</v>
      </c>
      <c r="B1959" s="18" t="s">
        <v>3722</v>
      </c>
      <c r="C1959" s="15" t="s">
        <v>1124</v>
      </c>
      <c r="D1959" s="15" t="s">
        <v>5946</v>
      </c>
      <c r="E1959" s="15" t="s">
        <v>1497</v>
      </c>
      <c r="F1959" s="15" t="s">
        <v>3553</v>
      </c>
      <c r="G1959" s="13">
        <v>8</v>
      </c>
      <c r="H1959" s="2" t="s">
        <v>5946</v>
      </c>
      <c r="I1959" s="2" t="str">
        <f t="shared" si="31"/>
        <v>Grotta San Nicola (delle Fusine)</v>
      </c>
    </row>
    <row r="1960" spans="1:9" ht="14.25" x14ac:dyDescent="0.2">
      <c r="A1960" s="13">
        <v>2205</v>
      </c>
      <c r="B1960" s="18" t="s">
        <v>3723</v>
      </c>
      <c r="C1960" s="15" t="s">
        <v>1256</v>
      </c>
      <c r="D1960" s="15" t="s">
        <v>5947</v>
      </c>
      <c r="E1960" s="15" t="s">
        <v>1497</v>
      </c>
      <c r="F1960" s="15" t="s">
        <v>3553</v>
      </c>
      <c r="G1960" s="13">
        <v>8</v>
      </c>
      <c r="H1960" s="2" t="s">
        <v>5947</v>
      </c>
      <c r="I1960" s="2" t="str">
        <f t="shared" si="31"/>
        <v>Grotta delle Capre</v>
      </c>
    </row>
    <row r="1961" spans="1:9" ht="14.25" x14ac:dyDescent="0.2">
      <c r="A1961" s="13">
        <v>2206</v>
      </c>
      <c r="B1961" s="18" t="s">
        <v>3724</v>
      </c>
      <c r="C1961" s="15" t="s">
        <v>3725</v>
      </c>
      <c r="D1961" s="15" t="s">
        <v>5948</v>
      </c>
      <c r="E1961" s="15" t="s">
        <v>1497</v>
      </c>
      <c r="F1961" s="15" t="s">
        <v>2324</v>
      </c>
      <c r="G1961" s="13">
        <v>15</v>
      </c>
      <c r="H1961" s="2" t="s">
        <v>5948</v>
      </c>
      <c r="I1961" s="2" t="str">
        <f t="shared" si="31"/>
        <v>Grotticella di  Coppa di Mezzo</v>
      </c>
    </row>
    <row r="1962" spans="1:9" ht="14.25" x14ac:dyDescent="0.2">
      <c r="A1962" s="13">
        <v>2207</v>
      </c>
      <c r="B1962" s="18" t="s">
        <v>3726</v>
      </c>
      <c r="C1962" s="15" t="s">
        <v>1732</v>
      </c>
      <c r="D1962" s="15" t="s">
        <v>5949</v>
      </c>
      <c r="E1962" s="15" t="s">
        <v>1647</v>
      </c>
      <c r="F1962" s="15"/>
      <c r="G1962" s="13">
        <v>8</v>
      </c>
      <c r="H1962" s="2" t="s">
        <v>5949</v>
      </c>
      <c r="I1962" s="2" t="str">
        <f t="shared" si="31"/>
        <v>Capovento dei Coralloidi</v>
      </c>
    </row>
    <row r="1963" spans="1:9" ht="14.25" x14ac:dyDescent="0.2">
      <c r="A1963" s="13">
        <v>2208</v>
      </c>
      <c r="B1963" s="18" t="s">
        <v>3727</v>
      </c>
      <c r="C1963" s="15" t="s">
        <v>1124</v>
      </c>
      <c r="D1963" s="15" t="s">
        <v>5950</v>
      </c>
      <c r="E1963" s="15" t="s">
        <v>646</v>
      </c>
      <c r="F1963" s="15"/>
      <c r="G1963" s="13">
        <v>2</v>
      </c>
      <c r="H1963" s="2" t="s">
        <v>5950</v>
      </c>
      <c r="I1963" s="2" t="str">
        <f t="shared" si="31"/>
        <v>Grotta Murata</v>
      </c>
    </row>
    <row r="1964" spans="1:9" ht="14.25" x14ac:dyDescent="0.2">
      <c r="A1964" s="13">
        <v>2209</v>
      </c>
      <c r="B1964" s="18" t="s">
        <v>3727</v>
      </c>
      <c r="C1964" s="15" t="s">
        <v>6321</v>
      </c>
      <c r="D1964" s="15" t="s">
        <v>6322</v>
      </c>
      <c r="E1964" s="15" t="s">
        <v>646</v>
      </c>
      <c r="F1964" s="15"/>
      <c r="G1964" s="13">
        <v>2</v>
      </c>
      <c r="H1964" s="2" t="s">
        <v>6322</v>
      </c>
      <c r="I1964" s="2" t="str">
        <f t="shared" si="31"/>
        <v>Grotta presso la grotta Murata</v>
      </c>
    </row>
    <row r="1965" spans="1:9" ht="14.25" x14ac:dyDescent="0.2">
      <c r="A1965" s="13">
        <v>2210</v>
      </c>
      <c r="B1965" s="18" t="s">
        <v>3728</v>
      </c>
      <c r="C1965" s="15" t="s">
        <v>1117</v>
      </c>
      <c r="D1965" s="15" t="s">
        <v>5951</v>
      </c>
      <c r="E1965" s="15" t="s">
        <v>640</v>
      </c>
      <c r="F1965" s="15" t="s">
        <v>3729</v>
      </c>
      <c r="G1965" s="13">
        <v>21</v>
      </c>
      <c r="H1965" s="2" t="s">
        <v>5951</v>
      </c>
      <c r="I1965" s="2" t="str">
        <f t="shared" si="31"/>
        <v>Grotta di Coppa d’Incero</v>
      </c>
    </row>
    <row r="1966" spans="1:9" ht="14.25" x14ac:dyDescent="0.2">
      <c r="A1966" s="13">
        <v>2211</v>
      </c>
      <c r="B1966" s="18" t="s">
        <v>3730</v>
      </c>
      <c r="C1966" s="15" t="s">
        <v>1237</v>
      </c>
      <c r="D1966" s="15" t="s">
        <v>5952</v>
      </c>
      <c r="E1966" s="15" t="s">
        <v>640</v>
      </c>
      <c r="F1966" s="15"/>
      <c r="G1966" s="13">
        <v>11</v>
      </c>
      <c r="H1966" s="2" t="s">
        <v>5952</v>
      </c>
      <c r="I1966" s="2" t="str">
        <f t="shared" si="31"/>
        <v>Grotta dei Vento (grotta dei Cappuccini)</v>
      </c>
    </row>
    <row r="1967" spans="1:9" ht="14.25" x14ac:dyDescent="0.2">
      <c r="A1967" s="13">
        <v>2212</v>
      </c>
      <c r="B1967" s="18" t="s">
        <v>3731</v>
      </c>
      <c r="C1967" s="15" t="s">
        <v>1117</v>
      </c>
      <c r="D1967" s="15" t="s">
        <v>5953</v>
      </c>
      <c r="E1967" s="15" t="s">
        <v>640</v>
      </c>
      <c r="F1967" s="15"/>
      <c r="G1967" s="13">
        <v>21</v>
      </c>
      <c r="H1967" s="2" t="s">
        <v>5953</v>
      </c>
      <c r="I1967" s="2" t="str">
        <f t="shared" si="31"/>
        <v>Grotta di Padre Pio</v>
      </c>
    </row>
    <row r="1968" spans="1:9" ht="14.25" x14ac:dyDescent="0.2">
      <c r="A1968" s="13">
        <v>2213</v>
      </c>
      <c r="B1968" s="18" t="s">
        <v>3732</v>
      </c>
      <c r="C1968" s="15" t="s">
        <v>1234</v>
      </c>
      <c r="D1968" s="15" t="s">
        <v>5954</v>
      </c>
      <c r="E1968" s="15" t="s">
        <v>640</v>
      </c>
      <c r="F1968" s="15"/>
      <c r="G1968" s="13">
        <v>21</v>
      </c>
      <c r="H1968" s="2" t="s">
        <v>5954</v>
      </c>
      <c r="I1968" s="2" t="str">
        <f t="shared" si="31"/>
        <v>Grotta del Bacile</v>
      </c>
    </row>
    <row r="1969" spans="1:9" ht="14.25" x14ac:dyDescent="0.2">
      <c r="A1969" s="13">
        <v>2214</v>
      </c>
      <c r="B1969" s="18" t="s">
        <v>3733</v>
      </c>
      <c r="C1969" s="15" t="s">
        <v>1117</v>
      </c>
      <c r="D1969" s="15" t="s">
        <v>5955</v>
      </c>
      <c r="E1969" s="15" t="s">
        <v>1497</v>
      </c>
      <c r="F1969" s="15" t="s">
        <v>3568</v>
      </c>
      <c r="G1969" s="13">
        <v>8</v>
      </c>
      <c r="H1969" s="2" t="s">
        <v>5955</v>
      </c>
      <c r="I1969" s="2" t="str">
        <f t="shared" si="31"/>
        <v>Grotta di Valle Monaca 3</v>
      </c>
    </row>
    <row r="1970" spans="1:9" ht="14.25" x14ac:dyDescent="0.2">
      <c r="A1970" s="13">
        <v>2215</v>
      </c>
      <c r="B1970" s="18" t="s">
        <v>3734</v>
      </c>
      <c r="C1970" s="15" t="s">
        <v>3735</v>
      </c>
      <c r="D1970" s="15" t="s">
        <v>5956</v>
      </c>
      <c r="E1970" s="15" t="s">
        <v>1497</v>
      </c>
      <c r="F1970" s="15" t="s">
        <v>2179</v>
      </c>
      <c r="G1970" s="13">
        <v>8</v>
      </c>
      <c r="H1970" s="2" t="s">
        <v>5956</v>
      </c>
      <c r="I1970" s="2" t="str">
        <f t="shared" si="31"/>
        <v>Riparo di Valle Vituro 1</v>
      </c>
    </row>
    <row r="1971" spans="1:9" ht="14.25" x14ac:dyDescent="0.2">
      <c r="A1971" s="13">
        <v>2216</v>
      </c>
      <c r="B1971" s="18" t="s">
        <v>3555</v>
      </c>
      <c r="C1971" s="15" t="s">
        <v>3735</v>
      </c>
      <c r="D1971" s="15" t="s">
        <v>5957</v>
      </c>
      <c r="E1971" s="15" t="s">
        <v>1497</v>
      </c>
      <c r="F1971" s="15" t="s">
        <v>2179</v>
      </c>
      <c r="G1971" s="13">
        <v>8</v>
      </c>
      <c r="H1971" s="2" t="s">
        <v>5957</v>
      </c>
      <c r="I1971" s="2" t="str">
        <f t="shared" si="31"/>
        <v>Riparo di Valle Vituro 2</v>
      </c>
    </row>
    <row r="1972" spans="1:9" ht="14.25" x14ac:dyDescent="0.2">
      <c r="A1972" s="13">
        <v>2217</v>
      </c>
      <c r="B1972" s="18" t="s">
        <v>3736</v>
      </c>
      <c r="C1972" s="15" t="s">
        <v>3737</v>
      </c>
      <c r="D1972" s="15" t="s">
        <v>5958</v>
      </c>
      <c r="E1972" s="15" t="s">
        <v>1647</v>
      </c>
      <c r="F1972" s="15"/>
      <c r="G1972" s="13">
        <v>8</v>
      </c>
      <c r="H1972" s="2" t="s">
        <v>5958</v>
      </c>
      <c r="I1972" s="2" t="str">
        <f t="shared" si="31"/>
        <v xml:space="preserve">Grava in loc. Difesa di Rignano (grava del Barbiere) </v>
      </c>
    </row>
    <row r="1973" spans="1:9" ht="14.25" x14ac:dyDescent="0.2">
      <c r="A1973" s="13">
        <v>2218</v>
      </c>
      <c r="B1973" s="18" t="s">
        <v>3738</v>
      </c>
      <c r="C1973" s="15" t="s">
        <v>1234</v>
      </c>
      <c r="D1973" s="15" t="s">
        <v>5959</v>
      </c>
      <c r="E1973" s="15" t="s">
        <v>1647</v>
      </c>
      <c r="F1973" s="15"/>
      <c r="G1973" s="13">
        <v>8</v>
      </c>
      <c r="H1973" s="2" t="s">
        <v>5959</v>
      </c>
      <c r="I1973" s="2" t="str">
        <f t="shared" si="31"/>
        <v>Grotta del Bandito</v>
      </c>
    </row>
    <row r="1974" spans="1:9" ht="14.25" x14ac:dyDescent="0.2">
      <c r="A1974" s="13">
        <v>2219</v>
      </c>
      <c r="B1974" s="18" t="s">
        <v>2603</v>
      </c>
      <c r="C1974" s="15" t="s">
        <v>1237</v>
      </c>
      <c r="D1974" s="15" t="s">
        <v>4982</v>
      </c>
      <c r="E1974" s="15" t="s">
        <v>1647</v>
      </c>
      <c r="F1974" s="15"/>
      <c r="G1974" s="13">
        <v>8</v>
      </c>
      <c r="H1974" s="2" t="s">
        <v>4982</v>
      </c>
      <c r="I1974" s="2" t="str">
        <f t="shared" si="31"/>
        <v>Grotta dei Moscerini</v>
      </c>
    </row>
    <row r="1975" spans="1:9" ht="14.25" x14ac:dyDescent="0.2">
      <c r="A1975" s="13">
        <v>2220</v>
      </c>
      <c r="B1975" s="18" t="s">
        <v>3739</v>
      </c>
      <c r="C1975" s="15" t="s">
        <v>1195</v>
      </c>
      <c r="D1975" s="15" t="s">
        <v>5960</v>
      </c>
      <c r="E1975" s="15" t="s">
        <v>1497</v>
      </c>
      <c r="F1975" s="15" t="s">
        <v>3740</v>
      </c>
      <c r="G1975" s="13">
        <v>8</v>
      </c>
      <c r="H1975" s="2" t="s">
        <v>5960</v>
      </c>
      <c r="I1975" s="2" t="str">
        <f t="shared" si="31"/>
        <v>Grotta  Canale Farajama 1</v>
      </c>
    </row>
    <row r="1976" spans="1:9" ht="14.25" x14ac:dyDescent="0.2">
      <c r="A1976" s="13">
        <v>2221</v>
      </c>
      <c r="B1976" s="18" t="s">
        <v>3741</v>
      </c>
      <c r="C1976" s="15" t="s">
        <v>1124</v>
      </c>
      <c r="D1976" s="15" t="s">
        <v>5961</v>
      </c>
      <c r="E1976" s="15" t="s">
        <v>1497</v>
      </c>
      <c r="F1976" s="15" t="s">
        <v>3740</v>
      </c>
      <c r="G1976" s="13">
        <v>8</v>
      </c>
      <c r="H1976" s="2" t="s">
        <v>5961</v>
      </c>
      <c r="I1976" s="2" t="str">
        <f t="shared" si="31"/>
        <v>Grotta Canale Farajama 2</v>
      </c>
    </row>
    <row r="1977" spans="1:9" ht="14.25" x14ac:dyDescent="0.2">
      <c r="A1977" s="13">
        <v>2222</v>
      </c>
      <c r="B1977" s="18" t="s">
        <v>3742</v>
      </c>
      <c r="C1977" s="15" t="s">
        <v>2671</v>
      </c>
      <c r="D1977" s="15" t="s">
        <v>5962</v>
      </c>
      <c r="E1977" s="15" t="s">
        <v>1647</v>
      </c>
      <c r="F1977" s="15"/>
      <c r="G1977" s="13">
        <v>8</v>
      </c>
      <c r="H1977" s="2" t="s">
        <v>5962</v>
      </c>
      <c r="I1977" s="2" t="str">
        <f t="shared" si="31"/>
        <v>Inghiottitoio del Bacino</v>
      </c>
    </row>
    <row r="1978" spans="1:9" ht="14.25" x14ac:dyDescent="0.2">
      <c r="A1978" s="13">
        <v>2223</v>
      </c>
      <c r="B1978" s="18" t="s">
        <v>3723</v>
      </c>
      <c r="C1978" s="15" t="s">
        <v>1256</v>
      </c>
      <c r="D1978" s="15" t="s">
        <v>5947</v>
      </c>
      <c r="E1978" s="15" t="s">
        <v>1647</v>
      </c>
      <c r="F1978" s="15"/>
      <c r="G1978" s="13">
        <v>8</v>
      </c>
      <c r="H1978" s="2" t="s">
        <v>5947</v>
      </c>
      <c r="I1978" s="2" t="str">
        <f t="shared" si="31"/>
        <v>Grotta delle Capre</v>
      </c>
    </row>
    <row r="1979" spans="1:9" ht="14.25" x14ac:dyDescent="0.2">
      <c r="A1979" s="13">
        <v>2224</v>
      </c>
      <c r="B1979" s="18" t="s">
        <v>3743</v>
      </c>
      <c r="C1979" s="15" t="s">
        <v>1124</v>
      </c>
      <c r="D1979" s="15" t="s">
        <v>5963</v>
      </c>
      <c r="E1979" s="15" t="s">
        <v>640</v>
      </c>
      <c r="F1979" s="15"/>
      <c r="G1979" s="13">
        <v>21</v>
      </c>
      <c r="H1979" s="2" t="s">
        <v>5963</v>
      </c>
      <c r="I1979" s="2" t="str">
        <f t="shared" si="31"/>
        <v>Grotta Figurella</v>
      </c>
    </row>
    <row r="1980" spans="1:9" ht="14.25" x14ac:dyDescent="0.2">
      <c r="A1980" s="13">
        <v>2225</v>
      </c>
      <c r="B1980" s="18" t="s">
        <v>6323</v>
      </c>
      <c r="C1980" s="15" t="s">
        <v>1124</v>
      </c>
      <c r="D1980" s="15" t="s">
        <v>6324</v>
      </c>
      <c r="E1980" s="15" t="s">
        <v>640</v>
      </c>
      <c r="F1980" s="15"/>
      <c r="G1980" s="13">
        <v>21</v>
      </c>
      <c r="H1980" s="2" t="s">
        <v>6324</v>
      </c>
      <c r="I1980" s="2" t="str">
        <f t="shared" si="31"/>
        <v>Grotta Pineta (presso Cappuccini)</v>
      </c>
    </row>
    <row r="1981" spans="1:9" ht="14.25" x14ac:dyDescent="0.2">
      <c r="A1981" s="13">
        <v>2226</v>
      </c>
      <c r="B1981" s="18" t="s">
        <v>3744</v>
      </c>
      <c r="C1981" s="15" t="s">
        <v>1124</v>
      </c>
      <c r="D1981" s="15" t="s">
        <v>5964</v>
      </c>
      <c r="E1981" s="15" t="s">
        <v>640</v>
      </c>
      <c r="F1981" s="15" t="s">
        <v>1496</v>
      </c>
      <c r="G1981" s="13">
        <v>21</v>
      </c>
      <c r="H1981" s="2" t="s">
        <v>5964</v>
      </c>
      <c r="I1981" s="2" t="str">
        <f t="shared" si="31"/>
        <v>Grotta Rossa di Monte Castellano (grotta di San Giorgio)</v>
      </c>
    </row>
    <row r="1982" spans="1:9" ht="14.25" x14ac:dyDescent="0.2">
      <c r="A1982" s="13">
        <v>2227</v>
      </c>
      <c r="B1982" s="18" t="s">
        <v>3745</v>
      </c>
      <c r="C1982" s="15" t="s">
        <v>1124</v>
      </c>
      <c r="D1982" s="15" t="s">
        <v>5965</v>
      </c>
      <c r="E1982" s="15" t="s">
        <v>638</v>
      </c>
      <c r="F1982" s="15"/>
      <c r="G1982" s="13">
        <v>21</v>
      </c>
      <c r="H1982" s="2" t="s">
        <v>5965</v>
      </c>
      <c r="I1982" s="2" t="str">
        <f t="shared" si="31"/>
        <v>Grotta Nani</v>
      </c>
    </row>
    <row r="1983" spans="1:9" ht="14.25" x14ac:dyDescent="0.2">
      <c r="A1983" s="13">
        <v>2228</v>
      </c>
      <c r="B1983" s="18" t="s">
        <v>3746</v>
      </c>
      <c r="C1983" s="15" t="s">
        <v>3696</v>
      </c>
      <c r="D1983" s="15" t="s">
        <v>5966</v>
      </c>
      <c r="E1983" s="15" t="s">
        <v>1603</v>
      </c>
      <c r="F1983" s="15"/>
      <c r="G1983" s="13">
        <v>21</v>
      </c>
      <c r="H1983" s="2" t="s">
        <v>5966</v>
      </c>
      <c r="I1983" s="2" t="str">
        <f t="shared" si="31"/>
        <v>Grava  Coppe di Nolfo</v>
      </c>
    </row>
    <row r="1984" spans="1:9" ht="14.25" x14ac:dyDescent="0.2">
      <c r="A1984" s="13">
        <v>2229</v>
      </c>
      <c r="B1984" s="18" t="s">
        <v>3747</v>
      </c>
      <c r="C1984" s="15" t="s">
        <v>6311</v>
      </c>
      <c r="D1984" s="15" t="s">
        <v>6325</v>
      </c>
      <c r="E1984" s="15" t="s">
        <v>1603</v>
      </c>
      <c r="F1984" s="15"/>
      <c r="G1984" s="13">
        <v>21</v>
      </c>
      <c r="H1984" s="2" t="s">
        <v>6325</v>
      </c>
      <c r="I1984" s="2" t="str">
        <f t="shared" si="31"/>
        <v>Grava presso Masseria Falcione</v>
      </c>
    </row>
    <row r="1985" spans="1:9" ht="14.25" x14ac:dyDescent="0.2">
      <c r="A1985" s="13">
        <v>2230</v>
      </c>
      <c r="B1985" s="18" t="s">
        <v>1635</v>
      </c>
      <c r="C1985" s="15" t="s">
        <v>3193</v>
      </c>
      <c r="D1985" s="15" t="s">
        <v>5967</v>
      </c>
      <c r="E1985" s="15" t="s">
        <v>1497</v>
      </c>
      <c r="F1985" s="15" t="s">
        <v>1635</v>
      </c>
      <c r="G1985" s="13">
        <v>21</v>
      </c>
      <c r="H1985" s="2" t="s">
        <v>5967</v>
      </c>
      <c r="I1985" s="2" t="str">
        <f t="shared" si="31"/>
        <v>Meandro di Zazzano</v>
      </c>
    </row>
    <row r="1986" spans="1:9" ht="14.25" x14ac:dyDescent="0.2">
      <c r="A1986" s="13">
        <v>2231</v>
      </c>
      <c r="B1986" s="18" t="s">
        <v>3748</v>
      </c>
      <c r="C1986" s="15" t="s">
        <v>2026</v>
      </c>
      <c r="D1986" s="15" t="s">
        <v>5968</v>
      </c>
      <c r="E1986" s="15" t="s">
        <v>1509</v>
      </c>
      <c r="F1986" s="15"/>
      <c r="G1986" s="13">
        <v>21</v>
      </c>
      <c r="H1986" s="2" t="s">
        <v>5968</v>
      </c>
      <c r="I1986" s="2" t="str">
        <f t="shared" si="31"/>
        <v>Grava della Valle d’Orlando (PU 602 La Grava)</v>
      </c>
    </row>
    <row r="1987" spans="1:9" ht="14.25" x14ac:dyDescent="0.2">
      <c r="A1987" s="13">
        <v>2232</v>
      </c>
      <c r="B1987" s="18" t="s">
        <v>3749</v>
      </c>
      <c r="C1987" s="15" t="s">
        <v>3750</v>
      </c>
      <c r="D1987" s="15" t="s">
        <v>5969</v>
      </c>
      <c r="E1987" s="15" t="s">
        <v>1500</v>
      </c>
      <c r="F1987" s="15"/>
      <c r="G1987" s="13">
        <v>11</v>
      </c>
      <c r="H1987" s="2" t="s">
        <v>5969</v>
      </c>
      <c r="I1987" s="2" t="str">
        <f t="shared" si="31"/>
        <v>Grava a S del Radar di Monte Jacotenente</v>
      </c>
    </row>
    <row r="1988" spans="1:9" ht="14.25" x14ac:dyDescent="0.2">
      <c r="A1988" s="13">
        <v>2233</v>
      </c>
      <c r="B1988" s="18" t="s">
        <v>1586</v>
      </c>
      <c r="C1988" s="15" t="s">
        <v>6243</v>
      </c>
      <c r="D1988" s="15" t="s">
        <v>6326</v>
      </c>
      <c r="E1988" s="15" t="s">
        <v>691</v>
      </c>
      <c r="F1988" s="15"/>
      <c r="G1988" s="13">
        <v>18</v>
      </c>
      <c r="H1988" s="2" t="s">
        <v>6326</v>
      </c>
      <c r="I1988" s="2" t="str">
        <f t="shared" si="31"/>
        <v>Grotta presso Santa Maria</v>
      </c>
    </row>
    <row r="1989" spans="1:9" ht="14.25" x14ac:dyDescent="0.2">
      <c r="A1989" s="13">
        <v>2234</v>
      </c>
      <c r="B1989" s="18" t="s">
        <v>3751</v>
      </c>
      <c r="C1989" s="15" t="s">
        <v>3737</v>
      </c>
      <c r="D1989" s="15" t="s">
        <v>5970</v>
      </c>
      <c r="E1989" s="15" t="s">
        <v>638</v>
      </c>
      <c r="F1989" s="15"/>
      <c r="G1989" s="13">
        <v>2</v>
      </c>
      <c r="H1989" s="2" t="s">
        <v>5970</v>
      </c>
      <c r="I1989" s="2" t="str">
        <f t="shared" si="31"/>
        <v>Grava in loc. Ginestra</v>
      </c>
    </row>
    <row r="1990" spans="1:9" ht="14.25" x14ac:dyDescent="0.2">
      <c r="A1990" s="13">
        <v>2235</v>
      </c>
      <c r="B1990" s="18" t="s">
        <v>3752</v>
      </c>
      <c r="C1990" s="15" t="s">
        <v>1242</v>
      </c>
      <c r="D1990" s="15" t="s">
        <v>5971</v>
      </c>
      <c r="E1990" s="15" t="s">
        <v>640</v>
      </c>
      <c r="F1990" s="15" t="s">
        <v>3753</v>
      </c>
      <c r="G1990" s="13">
        <v>21</v>
      </c>
      <c r="H1990" s="2" t="s">
        <v>5971</v>
      </c>
      <c r="I1990" s="2" t="str">
        <f t="shared" si="31"/>
        <v>Grotta in loc. Mulanna</v>
      </c>
    </row>
    <row r="1991" spans="1:9" ht="14.25" x14ac:dyDescent="0.2">
      <c r="A1991" s="13">
        <v>2236</v>
      </c>
      <c r="B1991" s="18" t="s">
        <v>3754</v>
      </c>
      <c r="C1991" s="15" t="s">
        <v>1117</v>
      </c>
      <c r="D1991" s="15" t="s">
        <v>5972</v>
      </c>
      <c r="E1991" s="15" t="s">
        <v>640</v>
      </c>
      <c r="F1991" s="15"/>
      <c r="G1991" s="13">
        <v>11</v>
      </c>
      <c r="H1991" s="2" t="s">
        <v>5972</v>
      </c>
      <c r="I1991" s="2" t="str">
        <f t="shared" si="31"/>
        <v>Grotta di Coppa dei Morti</v>
      </c>
    </row>
    <row r="1992" spans="1:9" ht="14.25" x14ac:dyDescent="0.2">
      <c r="A1992" s="13">
        <v>2237</v>
      </c>
      <c r="B1992" s="18" t="s">
        <v>3755</v>
      </c>
      <c r="C1992" s="15" t="s">
        <v>1124</v>
      </c>
      <c r="D1992" s="15" t="s">
        <v>5973</v>
      </c>
      <c r="E1992" s="15" t="s">
        <v>1497</v>
      </c>
      <c r="F1992" s="15" t="s">
        <v>3755</v>
      </c>
      <c r="G1992" s="13">
        <v>11</v>
      </c>
      <c r="H1992" s="2" t="s">
        <v>5973</v>
      </c>
      <c r="I1992" s="2" t="str">
        <f t="shared" si="31"/>
        <v>Grotta Piscina della Monaca</v>
      </c>
    </row>
    <row r="1993" spans="1:9" ht="14.25" x14ac:dyDescent="0.2">
      <c r="A1993" s="13">
        <v>2238</v>
      </c>
      <c r="B1993" s="18" t="s">
        <v>2918</v>
      </c>
      <c r="C1993" s="15" t="s">
        <v>6267</v>
      </c>
      <c r="D1993" s="15" t="s">
        <v>6327</v>
      </c>
      <c r="E1993" s="15" t="s">
        <v>640</v>
      </c>
      <c r="F1993" s="15"/>
      <c r="G1993" s="13">
        <v>11</v>
      </c>
      <c r="H1993" s="2" t="s">
        <v>6327</v>
      </c>
      <c r="I1993" s="2" t="str">
        <f t="shared" si="31"/>
        <v>Grotta presso la Cava di Pietre</v>
      </c>
    </row>
    <row r="1994" spans="1:9" ht="14.25" x14ac:dyDescent="0.2">
      <c r="A1994" s="13">
        <v>2239</v>
      </c>
      <c r="B1994" s="18" t="s">
        <v>3753</v>
      </c>
      <c r="C1994" s="15" t="s">
        <v>6243</v>
      </c>
      <c r="D1994" s="15" t="s">
        <v>6328</v>
      </c>
      <c r="E1994" s="15" t="s">
        <v>640</v>
      </c>
      <c r="F1994" s="15" t="s">
        <v>3753</v>
      </c>
      <c r="G1994" s="13">
        <v>21</v>
      </c>
      <c r="H1994" s="2" t="s">
        <v>6328</v>
      </c>
      <c r="I1994" s="2" t="str">
        <f t="shared" si="31"/>
        <v>Grotta presso Coppa Mulanna</v>
      </c>
    </row>
    <row r="1995" spans="1:9" ht="14.25" x14ac:dyDescent="0.2">
      <c r="A1995" s="13">
        <v>2240</v>
      </c>
      <c r="B1995" s="18" t="s">
        <v>3756</v>
      </c>
      <c r="C1995" s="15" t="s">
        <v>1628</v>
      </c>
      <c r="D1995" s="15" t="s">
        <v>5974</v>
      </c>
      <c r="E1995" s="15" t="s">
        <v>1500</v>
      </c>
      <c r="F1995" s="15" t="s">
        <v>3757</v>
      </c>
      <c r="G1995" s="13">
        <v>11</v>
      </c>
      <c r="H1995" s="2" t="s">
        <v>5974</v>
      </c>
      <c r="I1995" s="2" t="str">
        <f t="shared" si="31"/>
        <v xml:space="preserve">Grava di Santa Maria </v>
      </c>
    </row>
    <row r="1996" spans="1:9" ht="14.25" x14ac:dyDescent="0.2">
      <c r="A1996" s="13">
        <v>2241</v>
      </c>
      <c r="B1996" s="18" t="s">
        <v>3758</v>
      </c>
      <c r="C1996" s="15" t="s">
        <v>6329</v>
      </c>
      <c r="D1996" s="15" t="s">
        <v>6330</v>
      </c>
      <c r="E1996" s="15" t="s">
        <v>640</v>
      </c>
      <c r="F1996" s="15"/>
      <c r="G1996" s="13">
        <v>11</v>
      </c>
      <c r="H1996" s="2" t="s">
        <v>6330</v>
      </c>
      <c r="I1996" s="2" t="str">
        <f t="shared" si="31"/>
        <v>Cavità presso Il Combare</v>
      </c>
    </row>
    <row r="1997" spans="1:9" ht="14.25" x14ac:dyDescent="0.2">
      <c r="A1997" s="13">
        <v>2242</v>
      </c>
      <c r="B1997" s="18" t="s">
        <v>3759</v>
      </c>
      <c r="C1997" s="15" t="s">
        <v>1117</v>
      </c>
      <c r="D1997" s="15" t="s">
        <v>5975</v>
      </c>
      <c r="E1997" s="15" t="s">
        <v>1647</v>
      </c>
      <c r="F1997" s="15"/>
      <c r="G1997" s="13">
        <v>8</v>
      </c>
      <c r="H1997" s="2" t="s">
        <v>5975</v>
      </c>
      <c r="I1997" s="2" t="str">
        <f t="shared" si="31"/>
        <v>Grotta di Centopiledda</v>
      </c>
    </row>
    <row r="1998" spans="1:9" ht="14.25" x14ac:dyDescent="0.2">
      <c r="A1998" s="13">
        <v>2243</v>
      </c>
      <c r="B1998" s="18" t="s">
        <v>3760</v>
      </c>
      <c r="C1998" s="15" t="s">
        <v>1135</v>
      </c>
      <c r="D1998" s="15" t="s">
        <v>5976</v>
      </c>
      <c r="E1998" s="15" t="s">
        <v>1647</v>
      </c>
      <c r="F1998" s="15"/>
      <c r="G1998" s="13">
        <v>8</v>
      </c>
      <c r="H1998" s="2" t="s">
        <v>5976</v>
      </c>
      <c r="I1998" s="2" t="str">
        <f t="shared" si="31"/>
        <v>Grotta della  Donna 1 (grotta Coppa di Forno 1)</v>
      </c>
    </row>
    <row r="1999" spans="1:9" ht="14.25" x14ac:dyDescent="0.2">
      <c r="A1999" s="13">
        <v>2244</v>
      </c>
      <c r="B1999" s="18" t="s">
        <v>3761</v>
      </c>
      <c r="C1999" s="15" t="s">
        <v>6331</v>
      </c>
      <c r="D1999" s="15" t="s">
        <v>6332</v>
      </c>
      <c r="E1999" s="15" t="s">
        <v>1497</v>
      </c>
      <c r="F1999" s="15" t="s">
        <v>3563</v>
      </c>
      <c r="G1999" s="13">
        <v>21</v>
      </c>
      <c r="H1999" s="2" t="s">
        <v>6332</v>
      </c>
      <c r="I1999" s="2" t="str">
        <f t="shared" si="31"/>
        <v>Capovento presso Case Villani</v>
      </c>
    </row>
    <row r="2000" spans="1:9" ht="14.25" x14ac:dyDescent="0.2">
      <c r="A2000" s="13">
        <v>2245</v>
      </c>
      <c r="B2000" s="18" t="s">
        <v>3762</v>
      </c>
      <c r="C2000" s="15" t="s">
        <v>1628</v>
      </c>
      <c r="D2000" s="15" t="s">
        <v>5977</v>
      </c>
      <c r="E2000" s="15" t="s">
        <v>1515</v>
      </c>
      <c r="F2000" s="15"/>
      <c r="G2000" s="13">
        <v>17</v>
      </c>
      <c r="H2000" s="2" t="s">
        <v>5977</v>
      </c>
      <c r="I2000" s="2" t="str">
        <f t="shared" si="31"/>
        <v>Grava di Tuppo dell’Aquila</v>
      </c>
    </row>
    <row r="2001" spans="1:9" ht="14.25" x14ac:dyDescent="0.2">
      <c r="A2001" s="13">
        <v>2246</v>
      </c>
      <c r="B2001" s="18" t="s">
        <v>3763</v>
      </c>
      <c r="C2001" s="15" t="s">
        <v>1611</v>
      </c>
      <c r="D2001" s="15" t="s">
        <v>5978</v>
      </c>
      <c r="E2001" s="15" t="s">
        <v>1497</v>
      </c>
      <c r="F2001" s="15" t="s">
        <v>3563</v>
      </c>
      <c r="G2001" s="13">
        <v>2</v>
      </c>
      <c r="H2001" s="2" t="s">
        <v>5978</v>
      </c>
      <c r="I2001" s="2" t="str">
        <f t="shared" si="31"/>
        <v xml:space="preserve">Grava Volafoglia </v>
      </c>
    </row>
    <row r="2002" spans="1:9" ht="14.25" x14ac:dyDescent="0.2">
      <c r="A2002" s="13">
        <v>2247</v>
      </c>
      <c r="B2002" s="18" t="s">
        <v>3764</v>
      </c>
      <c r="C2002" s="15" t="s">
        <v>6311</v>
      </c>
      <c r="D2002" s="15" t="s">
        <v>6333</v>
      </c>
      <c r="E2002" s="15" t="s">
        <v>1497</v>
      </c>
      <c r="F2002" s="15" t="s">
        <v>3563</v>
      </c>
      <c r="G2002" s="13">
        <v>2</v>
      </c>
      <c r="H2002" s="2" t="s">
        <v>6333</v>
      </c>
      <c r="I2002" s="2" t="str">
        <f t="shared" si="31"/>
        <v>Grava presso Volafoglia</v>
      </c>
    </row>
    <row r="2003" spans="1:9" ht="14.25" x14ac:dyDescent="0.2">
      <c r="A2003" s="13">
        <v>2248</v>
      </c>
      <c r="B2003" s="18" t="s">
        <v>3765</v>
      </c>
      <c r="C2003" s="15" t="s">
        <v>2778</v>
      </c>
      <c r="D2003" s="15" t="s">
        <v>5979</v>
      </c>
      <c r="E2003" s="15" t="s">
        <v>638</v>
      </c>
      <c r="F2003" s="15"/>
      <c r="G2003" s="13">
        <v>17</v>
      </c>
      <c r="H2003" s="2" t="s">
        <v>5979</v>
      </c>
      <c r="I2003" s="2" t="str">
        <f t="shared" si="31"/>
        <v>Capovento di Valle Santa Maura</v>
      </c>
    </row>
    <row r="2004" spans="1:9" ht="14.25" x14ac:dyDescent="0.2">
      <c r="A2004" s="13">
        <v>2249</v>
      </c>
      <c r="B2004" s="18" t="s">
        <v>3766</v>
      </c>
      <c r="C2004" s="15" t="s">
        <v>3767</v>
      </c>
      <c r="D2004" s="15" t="s">
        <v>5980</v>
      </c>
      <c r="E2004" s="15" t="s">
        <v>1497</v>
      </c>
      <c r="F2004" s="15" t="s">
        <v>3563</v>
      </c>
      <c r="G2004" s="13">
        <v>15</v>
      </c>
      <c r="H2004" s="2" t="s">
        <v>5980</v>
      </c>
      <c r="I2004" s="2" t="str">
        <f t="shared" si="31"/>
        <v>Grava ENE delle Case Ciavarella (grava nel Parco Villani)</v>
      </c>
    </row>
    <row r="2005" spans="1:9" ht="14.25" x14ac:dyDescent="0.2">
      <c r="A2005" s="13">
        <v>2250</v>
      </c>
      <c r="B2005" s="18" t="s">
        <v>3768</v>
      </c>
      <c r="C2005" s="15" t="s">
        <v>3769</v>
      </c>
      <c r="D2005" s="15" t="s">
        <v>5981</v>
      </c>
      <c r="E2005" s="15" t="s">
        <v>1497</v>
      </c>
      <c r="F2005" s="15" t="s">
        <v>3563</v>
      </c>
      <c r="G2005" s="13">
        <v>15</v>
      </c>
      <c r="H2005" s="2" t="s">
        <v>5981</v>
      </c>
      <c r="I2005" s="2" t="str">
        <f t="shared" si="31"/>
        <v>Capovento a N di Casa Gentile</v>
      </c>
    </row>
    <row r="2006" spans="1:9" ht="14.25" x14ac:dyDescent="0.2">
      <c r="A2006" s="13">
        <v>2251</v>
      </c>
      <c r="B2006" s="18" t="s">
        <v>3770</v>
      </c>
      <c r="C2006" s="15" t="s">
        <v>1611</v>
      </c>
      <c r="D2006" s="15" t="s">
        <v>5982</v>
      </c>
      <c r="E2006" s="15" t="s">
        <v>1500</v>
      </c>
      <c r="F2006" s="15"/>
      <c r="G2006" s="13">
        <v>2</v>
      </c>
      <c r="H2006" s="2" t="s">
        <v>5982</v>
      </c>
      <c r="I2006" s="2" t="str">
        <f t="shared" si="31"/>
        <v>Grava Scaranappe</v>
      </c>
    </row>
    <row r="2007" spans="1:9" ht="14.25" x14ac:dyDescent="0.2">
      <c r="A2007" s="13">
        <v>2252</v>
      </c>
      <c r="B2007" s="18" t="s">
        <v>3771</v>
      </c>
      <c r="C2007" s="15" t="s">
        <v>3772</v>
      </c>
      <c r="D2007" s="15" t="s">
        <v>5983</v>
      </c>
      <c r="E2007" s="15" t="s">
        <v>1500</v>
      </c>
      <c r="F2007" s="15"/>
      <c r="G2007" s="13">
        <v>2</v>
      </c>
      <c r="H2007" s="2" t="s">
        <v>5983</v>
      </c>
      <c r="I2007" s="2" t="str">
        <f t="shared" si="31"/>
        <v xml:space="preserve">Buco ad WSW Donna Marianna </v>
      </c>
    </row>
    <row r="2008" spans="1:9" ht="14.25" x14ac:dyDescent="0.2">
      <c r="A2008" s="13">
        <v>2253</v>
      </c>
      <c r="B2008" s="18" t="s">
        <v>3773</v>
      </c>
      <c r="C2008" s="15" t="s">
        <v>1124</v>
      </c>
      <c r="D2008" s="15" t="s">
        <v>5984</v>
      </c>
      <c r="E2008" s="15" t="s">
        <v>1515</v>
      </c>
      <c r="F2008" s="15"/>
      <c r="G2008" s="13">
        <v>17</v>
      </c>
      <c r="H2008" s="2" t="s">
        <v>5984</v>
      </c>
      <c r="I2008" s="2" t="str">
        <f t="shared" si="31"/>
        <v>Grotta Seriege</v>
      </c>
    </row>
    <row r="2009" spans="1:9" ht="14.25" x14ac:dyDescent="0.2">
      <c r="A2009" s="13">
        <v>2254</v>
      </c>
      <c r="B2009" s="18" t="s">
        <v>2944</v>
      </c>
      <c r="C2009" s="15" t="s">
        <v>3774</v>
      </c>
      <c r="D2009" s="15" t="s">
        <v>5985</v>
      </c>
      <c r="E2009" s="15" t="s">
        <v>1497</v>
      </c>
      <c r="F2009" s="15" t="s">
        <v>3563</v>
      </c>
      <c r="G2009" s="13">
        <v>2</v>
      </c>
      <c r="H2009" s="2" t="s">
        <v>5985</v>
      </c>
      <c r="I2009" s="2" t="str">
        <f t="shared" ref="I2009:I2072" si="32">H2009</f>
        <v>Abisso delle Volpi</v>
      </c>
    </row>
    <row r="2010" spans="1:9" ht="14.25" x14ac:dyDescent="0.2">
      <c r="A2010" s="13">
        <v>2255</v>
      </c>
      <c r="B2010" s="18" t="s">
        <v>3775</v>
      </c>
      <c r="C2010" s="15" t="s">
        <v>3737</v>
      </c>
      <c r="D2010" s="15" t="s">
        <v>5986</v>
      </c>
      <c r="E2010" s="15" t="s">
        <v>638</v>
      </c>
      <c r="F2010" s="15"/>
      <c r="G2010" s="13">
        <v>21</v>
      </c>
      <c r="H2010" s="2" t="s">
        <v>5986</v>
      </c>
      <c r="I2010" s="2" t="str">
        <f t="shared" si="32"/>
        <v>Grava in loc. Rozzo Alto</v>
      </c>
    </row>
    <row r="2011" spans="1:9" ht="14.25" x14ac:dyDescent="0.2">
      <c r="A2011" s="13">
        <v>2256</v>
      </c>
      <c r="B2011" s="18" t="s">
        <v>3776</v>
      </c>
      <c r="C2011" s="15" t="s">
        <v>3737</v>
      </c>
      <c r="D2011" s="15" t="s">
        <v>5987</v>
      </c>
      <c r="E2011" s="15" t="s">
        <v>691</v>
      </c>
      <c r="F2011" s="15"/>
      <c r="G2011" s="13">
        <v>11</v>
      </c>
      <c r="H2011" s="2" t="s">
        <v>5987</v>
      </c>
      <c r="I2011" s="2" t="str">
        <f t="shared" si="32"/>
        <v>Grava in loc. Giovannicchio</v>
      </c>
    </row>
    <row r="2012" spans="1:9" ht="14.25" x14ac:dyDescent="0.2">
      <c r="A2012" s="13">
        <v>2257</v>
      </c>
      <c r="B2012" s="18" t="s">
        <v>3777</v>
      </c>
      <c r="C2012" s="15" t="s">
        <v>1124</v>
      </c>
      <c r="D2012" s="15" t="s">
        <v>5988</v>
      </c>
      <c r="E2012" s="15" t="s">
        <v>1647</v>
      </c>
      <c r="F2012" s="15"/>
      <c r="G2012" s="13">
        <v>8</v>
      </c>
      <c r="H2012" s="2" t="s">
        <v>5988</v>
      </c>
      <c r="I2012" s="2" t="str">
        <f t="shared" si="32"/>
        <v>Grotta Mercurio</v>
      </c>
    </row>
    <row r="2013" spans="1:9" ht="14.25" x14ac:dyDescent="0.2">
      <c r="A2013" s="13">
        <v>2258</v>
      </c>
      <c r="B2013" s="18" t="s">
        <v>3778</v>
      </c>
      <c r="C2013" s="15" t="s">
        <v>1124</v>
      </c>
      <c r="D2013" s="15" t="s">
        <v>5989</v>
      </c>
      <c r="E2013" s="15" t="s">
        <v>1647</v>
      </c>
      <c r="F2013" s="15"/>
      <c r="G2013" s="13">
        <v>8</v>
      </c>
      <c r="H2013" s="2" t="s">
        <v>5989</v>
      </c>
      <c r="I2013" s="2" t="str">
        <f t="shared" si="32"/>
        <v>Grotta Trappedo</v>
      </c>
    </row>
    <row r="2014" spans="1:9" ht="14.25" x14ac:dyDescent="0.2">
      <c r="A2014" s="13">
        <v>2259</v>
      </c>
      <c r="B2014" s="18" t="s">
        <v>3779</v>
      </c>
      <c r="C2014" s="15" t="s">
        <v>6334</v>
      </c>
      <c r="D2014" s="15" t="s">
        <v>6335</v>
      </c>
      <c r="E2014" s="15" t="s">
        <v>1497</v>
      </c>
      <c r="F2014" s="15" t="s">
        <v>3563</v>
      </c>
      <c r="G2014" s="13">
        <v>21</v>
      </c>
      <c r="H2014" s="2" t="s">
        <v>6335</v>
      </c>
      <c r="I2014" s="2" t="str">
        <f t="shared" si="32"/>
        <v>Cunicoli presso il Tedesco</v>
      </c>
    </row>
    <row r="2015" spans="1:9" ht="14.25" x14ac:dyDescent="0.2">
      <c r="A2015" s="13">
        <v>2260</v>
      </c>
      <c r="B2015" s="18" t="s">
        <v>3780</v>
      </c>
      <c r="C2015" s="15" t="s">
        <v>2164</v>
      </c>
      <c r="D2015" s="15" t="s">
        <v>5990</v>
      </c>
      <c r="E2015" s="15" t="s">
        <v>1497</v>
      </c>
      <c r="F2015" s="15" t="s">
        <v>3563</v>
      </c>
      <c r="G2015" s="13">
        <v>15</v>
      </c>
      <c r="H2015" s="2" t="s">
        <v>5990</v>
      </c>
      <c r="I2015" s="2" t="str">
        <f t="shared" si="32"/>
        <v>Inghiottitoio di Piscina Nova (ESE DI C. vigilante)</v>
      </c>
    </row>
    <row r="2016" spans="1:9" ht="14.25" x14ac:dyDescent="0.2">
      <c r="A2016" s="13">
        <v>2261</v>
      </c>
      <c r="B2016" s="18" t="s">
        <v>3781</v>
      </c>
      <c r="C2016" s="15" t="s">
        <v>1628</v>
      </c>
      <c r="D2016" s="15" t="s">
        <v>5991</v>
      </c>
      <c r="E2016" s="15" t="s">
        <v>1497</v>
      </c>
      <c r="F2016" s="15" t="s">
        <v>3563</v>
      </c>
      <c r="G2016" s="13">
        <v>2</v>
      </c>
      <c r="H2016" s="2" t="s">
        <v>5991</v>
      </c>
      <c r="I2016" s="2" t="str">
        <f t="shared" si="32"/>
        <v>Grava di Marialonga</v>
      </c>
    </row>
    <row r="2017" spans="1:9" ht="14.25" x14ac:dyDescent="0.2">
      <c r="A2017" s="13">
        <v>2262</v>
      </c>
      <c r="B2017" s="18" t="s">
        <v>3782</v>
      </c>
      <c r="C2017" s="15" t="s">
        <v>2057</v>
      </c>
      <c r="D2017" s="15" t="s">
        <v>5992</v>
      </c>
      <c r="E2017" s="15" t="s">
        <v>1497</v>
      </c>
      <c r="F2017" s="15" t="s">
        <v>3563</v>
      </c>
      <c r="G2017" s="13">
        <v>15</v>
      </c>
      <c r="H2017" s="2" t="s">
        <v>5992</v>
      </c>
      <c r="I2017" s="2" t="str">
        <f t="shared" si="32"/>
        <v>Pozzo del Segnale 1</v>
      </c>
    </row>
    <row r="2018" spans="1:9" ht="14.25" x14ac:dyDescent="0.2">
      <c r="A2018" s="13">
        <v>2263</v>
      </c>
      <c r="B2018" s="18" t="s">
        <v>3783</v>
      </c>
      <c r="C2018" s="15" t="s">
        <v>2057</v>
      </c>
      <c r="D2018" s="15" t="s">
        <v>5993</v>
      </c>
      <c r="E2018" s="15" t="s">
        <v>1497</v>
      </c>
      <c r="F2018" s="15" t="s">
        <v>3563</v>
      </c>
      <c r="G2018" s="13">
        <v>15</v>
      </c>
      <c r="H2018" s="2" t="s">
        <v>5993</v>
      </c>
      <c r="I2018" s="2" t="str">
        <f t="shared" si="32"/>
        <v>Pozzo del Segnale 2</v>
      </c>
    </row>
    <row r="2019" spans="1:9" ht="14.25" x14ac:dyDescent="0.2">
      <c r="A2019" s="13">
        <v>2264</v>
      </c>
      <c r="B2019" s="18" t="s">
        <v>3784</v>
      </c>
      <c r="C2019" s="15" t="s">
        <v>1358</v>
      </c>
      <c r="D2019" s="15" t="s">
        <v>5994</v>
      </c>
      <c r="E2019" s="15" t="s">
        <v>1497</v>
      </c>
      <c r="F2019" s="15" t="s">
        <v>3563</v>
      </c>
      <c r="G2019" s="13">
        <v>15</v>
      </c>
      <c r="H2019" s="2" t="s">
        <v>5994</v>
      </c>
      <c r="I2019" s="2" t="str">
        <f t="shared" si="32"/>
        <v>Grotta del  Riccio 2</v>
      </c>
    </row>
    <row r="2020" spans="1:9" ht="14.25" x14ac:dyDescent="0.2">
      <c r="A2020" s="19">
        <v>2265</v>
      </c>
      <c r="B2020" s="18" t="s">
        <v>3784</v>
      </c>
      <c r="C2020" s="15" t="s">
        <v>2325</v>
      </c>
      <c r="D2020" s="15" t="s">
        <v>5995</v>
      </c>
      <c r="E2020" s="15" t="s">
        <v>1497</v>
      </c>
      <c r="F2020" s="15" t="s">
        <v>3563</v>
      </c>
      <c r="G2020" s="13">
        <v>15</v>
      </c>
      <c r="H2020" s="2" t="s">
        <v>5995</v>
      </c>
      <c r="I2020" s="2" t="str">
        <f t="shared" si="32"/>
        <v>Grava del Riccio 2</v>
      </c>
    </row>
    <row r="2021" spans="1:9" ht="14.25" x14ac:dyDescent="0.2">
      <c r="A2021" s="13">
        <v>2266</v>
      </c>
      <c r="B2021" s="18" t="s">
        <v>3785</v>
      </c>
      <c r="C2021" s="15" t="s">
        <v>1825</v>
      </c>
      <c r="D2021" s="15" t="s">
        <v>5996</v>
      </c>
      <c r="E2021" s="15" t="s">
        <v>1497</v>
      </c>
      <c r="F2021" s="15" t="s">
        <v>3563</v>
      </c>
      <c r="G2021" s="13">
        <v>15</v>
      </c>
      <c r="H2021" s="2" t="s">
        <v>5996</v>
      </c>
      <c r="I2021" s="2" t="str">
        <f t="shared" si="32"/>
        <v>Buca del Riccio (buca di Saddam)</v>
      </c>
    </row>
    <row r="2022" spans="1:9" ht="14.25" x14ac:dyDescent="0.2">
      <c r="A2022" s="13">
        <v>2267</v>
      </c>
      <c r="B2022" s="18" t="s">
        <v>3786</v>
      </c>
      <c r="C2022" s="15" t="s">
        <v>3787</v>
      </c>
      <c r="D2022" s="15" t="s">
        <v>5997</v>
      </c>
      <c r="E2022" s="15" t="s">
        <v>1497</v>
      </c>
      <c r="F2022" s="15" t="s">
        <v>3563</v>
      </c>
      <c r="G2022" s="13">
        <v>8</v>
      </c>
      <c r="H2022" s="2" t="s">
        <v>5997</v>
      </c>
      <c r="I2022" s="2" t="str">
        <f t="shared" si="32"/>
        <v>Grava a N del  Cancello</v>
      </c>
    </row>
    <row r="2023" spans="1:9" ht="14.25" x14ac:dyDescent="0.2">
      <c r="A2023" s="13">
        <v>2269</v>
      </c>
      <c r="B2023" s="18" t="s">
        <v>3788</v>
      </c>
      <c r="C2023" s="15" t="s">
        <v>1129</v>
      </c>
      <c r="D2023" s="15" t="s">
        <v>5998</v>
      </c>
      <c r="E2023" s="15" t="s">
        <v>1647</v>
      </c>
      <c r="F2023" s="15"/>
      <c r="G2023" s="13">
        <v>8</v>
      </c>
      <c r="H2023" s="2" t="s">
        <v>5998</v>
      </c>
      <c r="I2023" s="2" t="str">
        <f t="shared" si="32"/>
        <v>Grotta della Donna 2 (grotta Coppa di Forno 2)</v>
      </c>
    </row>
    <row r="2024" spans="1:9" ht="14.25" x14ac:dyDescent="0.2">
      <c r="A2024" s="13">
        <v>2270</v>
      </c>
      <c r="B2024" s="18" t="s">
        <v>3789</v>
      </c>
      <c r="C2024" s="15" t="s">
        <v>1129</v>
      </c>
      <c r="D2024" s="15" t="s">
        <v>5999</v>
      </c>
      <c r="E2024" s="15" t="s">
        <v>1647</v>
      </c>
      <c r="F2024" s="15"/>
      <c r="G2024" s="13">
        <v>8</v>
      </c>
      <c r="H2024" s="2" t="s">
        <v>5999</v>
      </c>
      <c r="I2024" s="2" t="str">
        <f t="shared" si="32"/>
        <v>Grotta della Donna 3 (grotta Coppa di Forno 3)</v>
      </c>
    </row>
    <row r="2025" spans="1:9" ht="14.25" x14ac:dyDescent="0.2">
      <c r="A2025" s="13">
        <v>2271</v>
      </c>
      <c r="B2025" s="18" t="s">
        <v>3790</v>
      </c>
      <c r="C2025" s="15" t="s">
        <v>1628</v>
      </c>
      <c r="D2025" s="15" t="s">
        <v>6000</v>
      </c>
      <c r="E2025" s="15" t="s">
        <v>1500</v>
      </c>
      <c r="F2025" s="15"/>
      <c r="G2025" s="13">
        <v>2</v>
      </c>
      <c r="H2025" s="2" t="s">
        <v>6000</v>
      </c>
      <c r="I2025" s="2" t="str">
        <f t="shared" si="32"/>
        <v>Grava di Valle Sardella (grava dello Scoiattolo)</v>
      </c>
    </row>
    <row r="2026" spans="1:9" ht="14.25" x14ac:dyDescent="0.2">
      <c r="A2026" s="13">
        <v>2272</v>
      </c>
      <c r="B2026" s="18" t="s">
        <v>3791</v>
      </c>
      <c r="C2026" s="15" t="s">
        <v>2325</v>
      </c>
      <c r="D2026" s="15" t="s">
        <v>6001</v>
      </c>
      <c r="E2026" s="15" t="s">
        <v>1647</v>
      </c>
      <c r="F2026" s="15"/>
      <c r="G2026" s="13">
        <v>8</v>
      </c>
      <c r="H2026" s="2" t="s">
        <v>6001</v>
      </c>
      <c r="I2026" s="2" t="str">
        <f t="shared" si="32"/>
        <v>Grava del Refice</v>
      </c>
    </row>
    <row r="2027" spans="1:9" ht="14.25" x14ac:dyDescent="0.2">
      <c r="A2027" s="13">
        <v>2273</v>
      </c>
      <c r="B2027" s="18" t="s">
        <v>3792</v>
      </c>
      <c r="C2027" s="15" t="s">
        <v>1237</v>
      </c>
      <c r="D2027" s="15" t="s">
        <v>6002</v>
      </c>
      <c r="E2027" s="15" t="s">
        <v>1647</v>
      </c>
      <c r="F2027" s="15"/>
      <c r="G2027" s="13">
        <v>8</v>
      </c>
      <c r="H2027" s="2" t="s">
        <v>6002</v>
      </c>
      <c r="I2027" s="2" t="str">
        <f t="shared" si="32"/>
        <v>Grotta dei Pini</v>
      </c>
    </row>
    <row r="2028" spans="1:9" ht="14.25" x14ac:dyDescent="0.2">
      <c r="A2028" s="13">
        <v>2274</v>
      </c>
      <c r="B2028" s="18" t="s">
        <v>3793</v>
      </c>
      <c r="C2028" s="15" t="s">
        <v>3794</v>
      </c>
      <c r="D2028" s="15" t="s">
        <v>6003</v>
      </c>
      <c r="E2028" s="15" t="s">
        <v>1647</v>
      </c>
      <c r="F2028" s="15"/>
      <c r="G2028" s="13">
        <v>8</v>
      </c>
      <c r="H2028" s="2" t="s">
        <v>6003</v>
      </c>
      <c r="I2028" s="2" t="str">
        <f t="shared" si="32"/>
        <v>Gravone della Casetta</v>
      </c>
    </row>
    <row r="2029" spans="1:9" ht="14.25" x14ac:dyDescent="0.2">
      <c r="A2029" s="13">
        <v>2275</v>
      </c>
      <c r="B2029" s="18" t="s">
        <v>3795</v>
      </c>
      <c r="C2029" s="15" t="s">
        <v>1234</v>
      </c>
      <c r="D2029" s="15" t="s">
        <v>6004</v>
      </c>
      <c r="E2029" s="15" t="s">
        <v>1647</v>
      </c>
      <c r="F2029" s="15"/>
      <c r="G2029" s="13">
        <v>8</v>
      </c>
      <c r="H2029" s="2" t="s">
        <v>6004</v>
      </c>
      <c r="I2029" s="2" t="str">
        <f t="shared" si="32"/>
        <v>Grotta del Canale Lu Urnale 1</v>
      </c>
    </row>
    <row r="2030" spans="1:9" ht="14.25" x14ac:dyDescent="0.2">
      <c r="A2030" s="13">
        <v>2276</v>
      </c>
      <c r="B2030" s="18" t="s">
        <v>3796</v>
      </c>
      <c r="C2030" s="15" t="s">
        <v>1234</v>
      </c>
      <c r="D2030" s="15" t="s">
        <v>6005</v>
      </c>
      <c r="E2030" s="15" t="s">
        <v>1647</v>
      </c>
      <c r="F2030" s="15"/>
      <c r="G2030" s="13">
        <v>8</v>
      </c>
      <c r="H2030" s="2" t="s">
        <v>6005</v>
      </c>
      <c r="I2030" s="2" t="str">
        <f t="shared" si="32"/>
        <v>Grotta del Canale Lu Urnale 2</v>
      </c>
    </row>
    <row r="2031" spans="1:9" ht="14.25" x14ac:dyDescent="0.2">
      <c r="A2031" s="13">
        <v>2277</v>
      </c>
      <c r="B2031" s="18" t="s">
        <v>3797</v>
      </c>
      <c r="C2031" s="15" t="s">
        <v>1234</v>
      </c>
      <c r="D2031" s="15" t="s">
        <v>6006</v>
      </c>
      <c r="E2031" s="15" t="s">
        <v>1647</v>
      </c>
      <c r="F2031" s="15"/>
      <c r="G2031" s="13">
        <v>8</v>
      </c>
      <c r="H2031" s="2" t="s">
        <v>6006</v>
      </c>
      <c r="I2031" s="2" t="str">
        <f t="shared" si="32"/>
        <v xml:space="preserve">Grotta del Canale Lu Urnale 3 </v>
      </c>
    </row>
    <row r="2032" spans="1:9" ht="14.25" x14ac:dyDescent="0.2">
      <c r="A2032" s="13">
        <v>2278</v>
      </c>
      <c r="B2032" s="18" t="s">
        <v>3798</v>
      </c>
      <c r="C2032" s="15" t="s">
        <v>1234</v>
      </c>
      <c r="D2032" s="15" t="s">
        <v>6007</v>
      </c>
      <c r="E2032" s="15" t="s">
        <v>1647</v>
      </c>
      <c r="F2032" s="15"/>
      <c r="G2032" s="13">
        <v>8</v>
      </c>
      <c r="H2032" s="2" t="s">
        <v>6007</v>
      </c>
      <c r="I2032" s="2" t="str">
        <f t="shared" si="32"/>
        <v xml:space="preserve">Grotta del Canale Lu Urnale 4 </v>
      </c>
    </row>
    <row r="2033" spans="1:9" ht="14.25" x14ac:dyDescent="0.2">
      <c r="A2033" s="13">
        <v>2279</v>
      </c>
      <c r="B2033" s="18" t="s">
        <v>3799</v>
      </c>
      <c r="C2033" s="15" t="s">
        <v>1234</v>
      </c>
      <c r="D2033" s="15" t="s">
        <v>6008</v>
      </c>
      <c r="E2033" s="15" t="s">
        <v>1647</v>
      </c>
      <c r="F2033" s="15"/>
      <c r="G2033" s="13">
        <v>8</v>
      </c>
      <c r="H2033" s="2" t="s">
        <v>6008</v>
      </c>
      <c r="I2033" s="2" t="str">
        <f t="shared" si="32"/>
        <v xml:space="preserve">Grotta del Canale Lu Urnale 5 </v>
      </c>
    </row>
    <row r="2034" spans="1:9" ht="14.25" x14ac:dyDescent="0.2">
      <c r="A2034" s="13">
        <v>2280</v>
      </c>
      <c r="B2034" s="18" t="s">
        <v>3800</v>
      </c>
      <c r="C2034" s="15" t="s">
        <v>1234</v>
      </c>
      <c r="D2034" s="15" t="s">
        <v>6009</v>
      </c>
      <c r="E2034" s="15" t="s">
        <v>1647</v>
      </c>
      <c r="F2034" s="15"/>
      <c r="G2034" s="13">
        <v>8</v>
      </c>
      <c r="H2034" s="2" t="s">
        <v>6009</v>
      </c>
      <c r="I2034" s="2" t="str">
        <f t="shared" si="32"/>
        <v>Grotta del Canale Lu Urnale 6 (Labirinto)</v>
      </c>
    </row>
    <row r="2035" spans="1:9" ht="14.25" x14ac:dyDescent="0.2">
      <c r="A2035" s="13">
        <v>2281</v>
      </c>
      <c r="B2035" s="18" t="s">
        <v>3801</v>
      </c>
      <c r="C2035" s="15" t="s">
        <v>3802</v>
      </c>
      <c r="D2035" s="15" t="s">
        <v>6010</v>
      </c>
      <c r="E2035" s="15" t="s">
        <v>646</v>
      </c>
      <c r="F2035" s="15"/>
      <c r="G2035" s="13">
        <v>2</v>
      </c>
      <c r="H2035" s="2" t="s">
        <v>6010</v>
      </c>
      <c r="I2035" s="2" t="str">
        <f t="shared" si="32"/>
        <v>Grotta sopra la grotta Murata 2</v>
      </c>
    </row>
    <row r="2036" spans="1:9" ht="14.25" x14ac:dyDescent="0.2">
      <c r="A2036" s="13">
        <v>2282</v>
      </c>
      <c r="B2036" s="18" t="s">
        <v>3803</v>
      </c>
      <c r="C2036" s="15" t="s">
        <v>3802</v>
      </c>
      <c r="D2036" s="15" t="s">
        <v>6011</v>
      </c>
      <c r="E2036" s="15" t="s">
        <v>646</v>
      </c>
      <c r="F2036" s="15"/>
      <c r="G2036" s="13">
        <v>2</v>
      </c>
      <c r="H2036" s="2" t="s">
        <v>6011</v>
      </c>
      <c r="I2036" s="2" t="str">
        <f t="shared" si="32"/>
        <v>Grotta sopra la grotta Murata 3</v>
      </c>
    </row>
    <row r="2037" spans="1:9" ht="14.25" x14ac:dyDescent="0.2">
      <c r="A2037" s="13">
        <v>2283</v>
      </c>
      <c r="B2037" s="18" t="s">
        <v>3804</v>
      </c>
      <c r="C2037" s="15" t="s">
        <v>3805</v>
      </c>
      <c r="D2037" s="15" t="s">
        <v>6012</v>
      </c>
      <c r="E2037" s="15" t="s">
        <v>1497</v>
      </c>
      <c r="F2037" s="15" t="s">
        <v>3563</v>
      </c>
      <c r="G2037" s="13">
        <v>2</v>
      </c>
      <c r="H2037" s="2" t="s">
        <v>6012</v>
      </c>
      <c r="I2037" s="2" t="str">
        <f t="shared" si="32"/>
        <v>grottina Pranzo</v>
      </c>
    </row>
    <row r="2038" spans="1:9" ht="14.25" x14ac:dyDescent="0.2">
      <c r="A2038" s="13">
        <v>2284</v>
      </c>
      <c r="B2038" s="18" t="s">
        <v>3806</v>
      </c>
      <c r="C2038" s="15" t="s">
        <v>3807</v>
      </c>
      <c r="D2038" s="15" t="s">
        <v>6013</v>
      </c>
      <c r="E2038" s="15" t="s">
        <v>1497</v>
      </c>
      <c r="F2038" s="15" t="s">
        <v>3563</v>
      </c>
      <c r="G2038" s="13">
        <v>2</v>
      </c>
      <c r="H2038" s="2" t="s">
        <v>6013</v>
      </c>
      <c r="I2038" s="2" t="str">
        <f t="shared" si="32"/>
        <v>Grava a SE di Casa Maciddo</v>
      </c>
    </row>
    <row r="2039" spans="1:9" ht="14.25" x14ac:dyDescent="0.2">
      <c r="A2039" s="13">
        <v>2285</v>
      </c>
      <c r="B2039" s="18" t="s">
        <v>3574</v>
      </c>
      <c r="C2039" s="15" t="s">
        <v>3808</v>
      </c>
      <c r="D2039" s="15" t="s">
        <v>6014</v>
      </c>
      <c r="E2039" s="15" t="s">
        <v>1497</v>
      </c>
      <c r="F2039" s="15" t="s">
        <v>3563</v>
      </c>
      <c r="G2039" s="13">
        <v>2</v>
      </c>
      <c r="H2039" s="2" t="s">
        <v>6014</v>
      </c>
      <c r="I2039" s="2" t="str">
        <f t="shared" si="32"/>
        <v>Grava ad Ovest di Palla Palla</v>
      </c>
    </row>
    <row r="2040" spans="1:9" ht="14.25" x14ac:dyDescent="0.2">
      <c r="A2040" s="13">
        <v>2286</v>
      </c>
      <c r="B2040" s="18" t="s">
        <v>3809</v>
      </c>
      <c r="C2040" s="15" t="s">
        <v>1221</v>
      </c>
      <c r="D2040" s="15" t="s">
        <v>6015</v>
      </c>
      <c r="E2040" s="15" t="s">
        <v>1497</v>
      </c>
      <c r="F2040" s="15" t="s">
        <v>3553</v>
      </c>
      <c r="G2040" s="13">
        <v>8</v>
      </c>
      <c r="H2040" s="2" t="s">
        <v>6015</v>
      </c>
      <c r="I2040" s="2" t="str">
        <f t="shared" si="32"/>
        <v>Grotta di  Roggia la Vacca</v>
      </c>
    </row>
    <row r="2041" spans="1:9" ht="14.25" x14ac:dyDescent="0.2">
      <c r="A2041" s="13">
        <v>2287</v>
      </c>
      <c r="B2041" s="18" t="s">
        <v>3810</v>
      </c>
      <c r="C2041" s="15" t="s">
        <v>1117</v>
      </c>
      <c r="D2041" s="15" t="s">
        <v>6016</v>
      </c>
      <c r="E2041" s="15" t="s">
        <v>1647</v>
      </c>
      <c r="F2041" s="15"/>
      <c r="G2041" s="13">
        <v>8</v>
      </c>
      <c r="H2041" s="2" t="s">
        <v>6016</v>
      </c>
      <c r="I2041" s="2" t="str">
        <f t="shared" si="32"/>
        <v>Grotta di Valle Lario</v>
      </c>
    </row>
    <row r="2042" spans="1:9" ht="14.25" x14ac:dyDescent="0.2">
      <c r="A2042" s="19">
        <v>2288</v>
      </c>
      <c r="B2042" s="18" t="s">
        <v>3811</v>
      </c>
      <c r="C2042" s="15" t="s">
        <v>3812</v>
      </c>
      <c r="D2042" s="15" t="s">
        <v>6017</v>
      </c>
      <c r="E2042" s="15" t="s">
        <v>1512</v>
      </c>
      <c r="F2042" s="15"/>
      <c r="G2042" s="13">
        <v>20</v>
      </c>
      <c r="H2042" s="2" t="s">
        <v>6017</v>
      </c>
      <c r="I2042" s="2" t="str">
        <f t="shared" si="32"/>
        <v>Caverna sulla strada San Menaio - Peschici</v>
      </c>
    </row>
    <row r="2043" spans="1:9" ht="14.25" x14ac:dyDescent="0.2">
      <c r="A2043" s="13">
        <v>2289</v>
      </c>
      <c r="B2043" s="18" t="s">
        <v>3813</v>
      </c>
      <c r="C2043" s="15" t="s">
        <v>3814</v>
      </c>
      <c r="D2043" s="15" t="s">
        <v>6018</v>
      </c>
      <c r="E2043" s="15" t="s">
        <v>1497</v>
      </c>
      <c r="F2043" s="15" t="s">
        <v>3563</v>
      </c>
      <c r="G2043" s="13">
        <v>21</v>
      </c>
      <c r="H2043" s="2" t="s">
        <v>6018</v>
      </c>
      <c r="I2043" s="2" t="str">
        <f t="shared" si="32"/>
        <v>Meandri delle Streghe</v>
      </c>
    </row>
    <row r="2044" spans="1:9" ht="14.25" x14ac:dyDescent="0.2">
      <c r="A2044" s="13">
        <v>2290</v>
      </c>
      <c r="B2044" s="18" t="s">
        <v>3815</v>
      </c>
      <c r="C2044" s="15" t="s">
        <v>1124</v>
      </c>
      <c r="D2044" s="15" t="s">
        <v>6019</v>
      </c>
      <c r="E2044" s="15" t="s">
        <v>640</v>
      </c>
      <c r="F2044" s="15"/>
      <c r="G2044" s="13">
        <v>2</v>
      </c>
      <c r="H2044" s="2" t="s">
        <v>6019</v>
      </c>
      <c r="I2044" s="2" t="str">
        <f t="shared" si="32"/>
        <v>Grotta Valle Inferno 1 sx</v>
      </c>
    </row>
    <row r="2045" spans="1:9" ht="14.25" x14ac:dyDescent="0.2">
      <c r="A2045" s="13">
        <v>2291</v>
      </c>
      <c r="B2045" s="18" t="s">
        <v>3816</v>
      </c>
      <c r="C2045" s="15" t="s">
        <v>1124</v>
      </c>
      <c r="D2045" s="15" t="s">
        <v>6020</v>
      </c>
      <c r="E2045" s="15" t="s">
        <v>640</v>
      </c>
      <c r="F2045" s="15"/>
      <c r="G2045" s="13">
        <v>2</v>
      </c>
      <c r="H2045" s="2" t="s">
        <v>6020</v>
      </c>
      <c r="I2045" s="2" t="str">
        <f t="shared" si="32"/>
        <v>Grotta Valle Inferno 2 sx</v>
      </c>
    </row>
    <row r="2046" spans="1:9" ht="14.25" x14ac:dyDescent="0.2">
      <c r="A2046" s="13">
        <v>2292</v>
      </c>
      <c r="B2046" s="18" t="s">
        <v>3817</v>
      </c>
      <c r="C2046" s="15" t="s">
        <v>1124</v>
      </c>
      <c r="D2046" s="15" t="s">
        <v>6021</v>
      </c>
      <c r="E2046" s="15" t="s">
        <v>640</v>
      </c>
      <c r="F2046" s="15"/>
      <c r="G2046" s="13">
        <v>2</v>
      </c>
      <c r="H2046" s="2" t="s">
        <v>6021</v>
      </c>
      <c r="I2046" s="2" t="str">
        <f t="shared" si="32"/>
        <v>Grotta Valle Inferno 3 sx</v>
      </c>
    </row>
    <row r="2047" spans="1:9" ht="14.25" x14ac:dyDescent="0.2">
      <c r="A2047" s="13">
        <v>2293</v>
      </c>
      <c r="B2047" s="18" t="s">
        <v>3818</v>
      </c>
      <c r="C2047" s="15" t="s">
        <v>1326</v>
      </c>
      <c r="D2047" s="15" t="s">
        <v>6022</v>
      </c>
      <c r="E2047" s="15" t="s">
        <v>638</v>
      </c>
      <c r="F2047" s="15"/>
      <c r="G2047" s="13">
        <v>18</v>
      </c>
      <c r="H2047" s="2" t="s">
        <v>6022</v>
      </c>
      <c r="I2047" s="2" t="str">
        <f t="shared" si="32"/>
        <v>Pozzetto di Murgia La Gatta</v>
      </c>
    </row>
    <row r="2048" spans="1:9" ht="14.25" x14ac:dyDescent="0.2">
      <c r="A2048" s="13">
        <v>2294</v>
      </c>
      <c r="B2048" s="18" t="s">
        <v>3819</v>
      </c>
      <c r="C2048" s="15" t="s">
        <v>1628</v>
      </c>
      <c r="D2048" s="15" t="s">
        <v>6023</v>
      </c>
      <c r="E2048" s="15" t="s">
        <v>638</v>
      </c>
      <c r="F2048" s="15"/>
      <c r="G2048" s="13">
        <v>2</v>
      </c>
      <c r="H2048" s="2" t="s">
        <v>6023</v>
      </c>
      <c r="I2048" s="2" t="str">
        <f t="shared" si="32"/>
        <v>Grava di Valle Baracca</v>
      </c>
    </row>
    <row r="2049" spans="1:9" ht="14.25" x14ac:dyDescent="0.2">
      <c r="A2049" s="13">
        <v>2295</v>
      </c>
      <c r="B2049" s="18" t="s">
        <v>3820</v>
      </c>
      <c r="C2049" s="15" t="s">
        <v>1326</v>
      </c>
      <c r="D2049" s="15" t="s">
        <v>6024</v>
      </c>
      <c r="E2049" s="15" t="s">
        <v>638</v>
      </c>
      <c r="F2049" s="15"/>
      <c r="G2049" s="13">
        <v>18</v>
      </c>
      <c r="H2049" s="2" t="s">
        <v>6024</v>
      </c>
      <c r="I2049" s="2" t="str">
        <f t="shared" si="32"/>
        <v>Pozzetto di San Salvatore</v>
      </c>
    </row>
    <row r="2050" spans="1:9" ht="14.25" x14ac:dyDescent="0.2">
      <c r="A2050" s="19">
        <v>2296</v>
      </c>
      <c r="B2050" s="18" t="s">
        <v>3821</v>
      </c>
      <c r="C2050" s="15" t="s">
        <v>1129</v>
      </c>
      <c r="D2050" s="15" t="s">
        <v>6025</v>
      </c>
      <c r="E2050" s="15" t="s">
        <v>1500</v>
      </c>
      <c r="F2050" s="15"/>
      <c r="G2050" s="13">
        <v>2</v>
      </c>
      <c r="H2050" s="2" t="s">
        <v>6025</v>
      </c>
      <c r="I2050" s="2" t="str">
        <f t="shared" si="32"/>
        <v>Grotta della Madonnina Dipinta (Trabucco Valle Campanile)</v>
      </c>
    </row>
    <row r="2051" spans="1:9" ht="14.25" x14ac:dyDescent="0.2">
      <c r="A2051" s="13">
        <v>2297</v>
      </c>
      <c r="B2051" s="18" t="s">
        <v>2405</v>
      </c>
      <c r="C2051" s="15" t="s">
        <v>3735</v>
      </c>
      <c r="D2051" s="15" t="s">
        <v>6026</v>
      </c>
      <c r="E2051" s="15" t="s">
        <v>640</v>
      </c>
      <c r="F2051" s="15"/>
      <c r="G2051" s="13">
        <v>18</v>
      </c>
      <c r="H2051" s="2" t="s">
        <v>6026</v>
      </c>
      <c r="I2051" s="2" t="str">
        <f t="shared" si="32"/>
        <v>Riparo di Valle Granara</v>
      </c>
    </row>
    <row r="2052" spans="1:9" ht="14.25" x14ac:dyDescent="0.2">
      <c r="A2052" s="13">
        <v>2297</v>
      </c>
      <c r="B2052" s="18" t="s">
        <v>2405</v>
      </c>
      <c r="C2052" s="15" t="s">
        <v>3735</v>
      </c>
      <c r="D2052" s="15" t="s">
        <v>6026</v>
      </c>
      <c r="E2052" s="15" t="s">
        <v>640</v>
      </c>
      <c r="F2052" s="15"/>
      <c r="G2052" s="13">
        <v>11</v>
      </c>
      <c r="H2052" s="2" t="s">
        <v>6026</v>
      </c>
      <c r="I2052" s="2" t="str">
        <f t="shared" si="32"/>
        <v>Riparo di Valle Granara</v>
      </c>
    </row>
    <row r="2053" spans="1:9" ht="14.25" x14ac:dyDescent="0.2">
      <c r="A2053" s="13">
        <v>2298</v>
      </c>
      <c r="B2053" s="18" t="s">
        <v>3822</v>
      </c>
      <c r="C2053" s="15" t="s">
        <v>1117</v>
      </c>
      <c r="D2053" s="15" t="s">
        <v>6027</v>
      </c>
      <c r="E2053" s="15" t="s">
        <v>638</v>
      </c>
      <c r="F2053" s="15"/>
      <c r="G2053" s="13">
        <v>11</v>
      </c>
      <c r="H2053" s="2" t="s">
        <v>6027</v>
      </c>
      <c r="I2053" s="2" t="str">
        <f t="shared" si="32"/>
        <v>Grotta di San Felice 2</v>
      </c>
    </row>
    <row r="2054" spans="1:9" ht="14.25" x14ac:dyDescent="0.2">
      <c r="A2054" s="13">
        <v>2299</v>
      </c>
      <c r="B2054" s="18" t="s">
        <v>3823</v>
      </c>
      <c r="C2054" s="15" t="s">
        <v>1117</v>
      </c>
      <c r="D2054" s="15" t="s">
        <v>6028</v>
      </c>
      <c r="E2054" s="15" t="s">
        <v>638</v>
      </c>
      <c r="F2054" s="15"/>
      <c r="G2054" s="13">
        <v>11</v>
      </c>
      <c r="H2054" s="2" t="s">
        <v>6028</v>
      </c>
      <c r="I2054" s="2" t="str">
        <f t="shared" si="32"/>
        <v>Grotta di San Felice 3</v>
      </c>
    </row>
    <row r="2055" spans="1:9" ht="14.25" x14ac:dyDescent="0.2">
      <c r="A2055" s="13">
        <v>2300</v>
      </c>
      <c r="B2055" s="18" t="s">
        <v>3534</v>
      </c>
      <c r="C2055" s="15" t="s">
        <v>1264</v>
      </c>
      <c r="D2055" s="15" t="s">
        <v>5777</v>
      </c>
      <c r="E2055" s="15" t="s">
        <v>638</v>
      </c>
      <c r="F2055" s="15"/>
      <c r="G2055" s="13">
        <v>11</v>
      </c>
      <c r="H2055" s="2" t="s">
        <v>5777</v>
      </c>
      <c r="I2055" s="2" t="str">
        <f t="shared" si="32"/>
        <v>Grotta dell’ Architello</v>
      </c>
    </row>
    <row r="2056" spans="1:9" ht="14.25" x14ac:dyDescent="0.2">
      <c r="A2056" s="13">
        <v>2301</v>
      </c>
      <c r="B2056" s="18" t="s">
        <v>3535</v>
      </c>
      <c r="C2056" s="15" t="s">
        <v>3824</v>
      </c>
      <c r="D2056" s="15" t="s">
        <v>6029</v>
      </c>
      <c r="E2056" s="15" t="s">
        <v>638</v>
      </c>
      <c r="F2056" s="15"/>
      <c r="G2056" s="13">
        <v>11</v>
      </c>
      <c r="H2056" s="2" t="s">
        <v>6029</v>
      </c>
      <c r="I2056" s="2" t="str">
        <f t="shared" si="32"/>
        <v>Riparo N  Cala San Felice</v>
      </c>
    </row>
    <row r="2057" spans="1:9" ht="14.25" x14ac:dyDescent="0.2">
      <c r="A2057" s="13">
        <v>2302</v>
      </c>
      <c r="B2057" s="18" t="s">
        <v>3825</v>
      </c>
      <c r="C2057" s="15" t="s">
        <v>1195</v>
      </c>
      <c r="D2057" s="15" t="s">
        <v>6030</v>
      </c>
      <c r="E2057" s="15" t="s">
        <v>638</v>
      </c>
      <c r="F2057" s="15"/>
      <c r="G2057" s="13">
        <v>11</v>
      </c>
      <c r="H2057" s="2" t="s">
        <v>6030</v>
      </c>
      <c r="I2057" s="2" t="str">
        <f t="shared" si="32"/>
        <v>Grotta  Traforo</v>
      </c>
    </row>
    <row r="2058" spans="1:9" ht="14.25" x14ac:dyDescent="0.2">
      <c r="A2058" s="13">
        <v>2303</v>
      </c>
      <c r="B2058" s="18" t="s">
        <v>3826</v>
      </c>
      <c r="C2058" s="15" t="s">
        <v>3696</v>
      </c>
      <c r="D2058" s="15" t="s">
        <v>6031</v>
      </c>
      <c r="E2058" s="15" t="s">
        <v>1515</v>
      </c>
      <c r="F2058" s="15"/>
      <c r="G2058" s="13">
        <v>17</v>
      </c>
      <c r="H2058" s="2" t="s">
        <v>6031</v>
      </c>
      <c r="I2058" s="2" t="str">
        <f t="shared" si="32"/>
        <v>Grava  Mergoli</v>
      </c>
    </row>
    <row r="2059" spans="1:9" ht="14.25" x14ac:dyDescent="0.2">
      <c r="A2059" s="13">
        <v>2304</v>
      </c>
      <c r="B2059" s="18" t="s">
        <v>3827</v>
      </c>
      <c r="C2059" s="15" t="s">
        <v>1124</v>
      </c>
      <c r="D2059" s="15" t="s">
        <v>6032</v>
      </c>
      <c r="E2059" s="15" t="s">
        <v>1512</v>
      </c>
      <c r="F2059" s="15"/>
      <c r="G2059" s="13">
        <v>11</v>
      </c>
      <c r="H2059" s="2" t="s">
        <v>6032</v>
      </c>
      <c r="I2059" s="2" t="str">
        <f t="shared" si="32"/>
        <v>Grotta Bufalara 1</v>
      </c>
    </row>
    <row r="2060" spans="1:9" ht="14.25" x14ac:dyDescent="0.2">
      <c r="A2060" s="13">
        <v>2305</v>
      </c>
      <c r="B2060" s="18" t="s">
        <v>3828</v>
      </c>
      <c r="C2060" s="15" t="s">
        <v>1124</v>
      </c>
      <c r="D2060" s="15" t="s">
        <v>6033</v>
      </c>
      <c r="E2060" s="15" t="s">
        <v>1512</v>
      </c>
      <c r="F2060" s="15"/>
      <c r="G2060" s="13">
        <v>11</v>
      </c>
      <c r="H2060" s="2" t="s">
        <v>6033</v>
      </c>
      <c r="I2060" s="2" t="str">
        <f t="shared" si="32"/>
        <v>Grotta Bufalara 2</v>
      </c>
    </row>
    <row r="2061" spans="1:9" ht="14.25" x14ac:dyDescent="0.2">
      <c r="A2061" s="13">
        <v>2306</v>
      </c>
      <c r="B2061" s="18" t="s">
        <v>1496</v>
      </c>
      <c r="C2061" s="15" t="s">
        <v>3829</v>
      </c>
      <c r="D2061" s="15" t="s">
        <v>6034</v>
      </c>
      <c r="E2061" s="15" t="s">
        <v>1497</v>
      </c>
      <c r="F2061" s="15" t="s">
        <v>1496</v>
      </c>
      <c r="G2061" s="13">
        <v>15</v>
      </c>
      <c r="H2061" s="2" t="s">
        <v>6034</v>
      </c>
      <c r="I2061" s="2" t="str">
        <f t="shared" si="32"/>
        <v>Capovento della piana di Montenero</v>
      </c>
    </row>
    <row r="2062" spans="1:9" ht="14.25" x14ac:dyDescent="0.2">
      <c r="A2062" s="13">
        <v>2307</v>
      </c>
      <c r="B2062" s="18" t="s">
        <v>3671</v>
      </c>
      <c r="C2062" s="15" t="s">
        <v>1234</v>
      </c>
      <c r="D2062" s="15" t="s">
        <v>6035</v>
      </c>
      <c r="E2062" s="15" t="s">
        <v>1647</v>
      </c>
      <c r="F2062" s="15"/>
      <c r="G2062" s="13">
        <v>8</v>
      </c>
      <c r="H2062" s="2" t="s">
        <v>6035</v>
      </c>
      <c r="I2062" s="2" t="str">
        <f t="shared" si="32"/>
        <v xml:space="preserve">Grotta del Vento </v>
      </c>
    </row>
    <row r="2063" spans="1:9" ht="14.25" x14ac:dyDescent="0.2">
      <c r="A2063" s="13">
        <v>2308</v>
      </c>
      <c r="B2063" s="18" t="s">
        <v>3830</v>
      </c>
      <c r="C2063" s="15" t="s">
        <v>3831</v>
      </c>
      <c r="D2063" s="15" t="s">
        <v>6036</v>
      </c>
      <c r="E2063" s="15" t="s">
        <v>1647</v>
      </c>
      <c r="F2063" s="15"/>
      <c r="G2063" s="13">
        <v>8</v>
      </c>
      <c r="H2063" s="2" t="s">
        <v>6036</v>
      </c>
      <c r="I2063" s="2" t="str">
        <f t="shared" si="32"/>
        <v xml:space="preserve">Buco a SW dei Cassioni </v>
      </c>
    </row>
    <row r="2064" spans="1:9" ht="14.25" x14ac:dyDescent="0.2">
      <c r="A2064" s="13">
        <v>2309</v>
      </c>
      <c r="B2064" s="18" t="s">
        <v>3832</v>
      </c>
      <c r="C2064" s="15" t="s">
        <v>3302</v>
      </c>
      <c r="D2064" s="15" t="s">
        <v>6037</v>
      </c>
      <c r="E2064" s="15" t="s">
        <v>1647</v>
      </c>
      <c r="F2064" s="15"/>
      <c r="G2064" s="13">
        <v>8</v>
      </c>
      <c r="H2064" s="2" t="s">
        <v>6037</v>
      </c>
      <c r="I2064" s="2" t="str">
        <f t="shared" si="32"/>
        <v>Abisso del Fumo</v>
      </c>
    </row>
    <row r="2065" spans="1:9" ht="14.25" x14ac:dyDescent="0.2">
      <c r="A2065" s="13">
        <v>2310</v>
      </c>
      <c r="B2065" s="18" t="s">
        <v>1701</v>
      </c>
      <c r="C2065" s="15" t="s">
        <v>3833</v>
      </c>
      <c r="D2065" s="15" t="s">
        <v>6038</v>
      </c>
      <c r="E2065" s="15" t="s">
        <v>1497</v>
      </c>
      <c r="F2065" s="15" t="s">
        <v>3554</v>
      </c>
      <c r="G2065" s="13">
        <v>2</v>
      </c>
      <c r="H2065" s="2" t="s">
        <v>6038</v>
      </c>
      <c r="I2065" s="2" t="str">
        <f t="shared" si="32"/>
        <v xml:space="preserve">Grotticella della  Difesa </v>
      </c>
    </row>
    <row r="2066" spans="1:9" ht="14.25" x14ac:dyDescent="0.2">
      <c r="A2066" s="13">
        <v>2311</v>
      </c>
      <c r="B2066" s="18" t="s">
        <v>3834</v>
      </c>
      <c r="C2066" s="15" t="s">
        <v>2900</v>
      </c>
      <c r="D2066" s="15" t="s">
        <v>6039</v>
      </c>
      <c r="E2066" s="15" t="s">
        <v>3835</v>
      </c>
      <c r="F2066" s="15" t="s">
        <v>3554</v>
      </c>
      <c r="G2066" s="13">
        <v>2</v>
      </c>
      <c r="H2066" s="2" t="s">
        <v>6039</v>
      </c>
      <c r="I2066" s="2" t="str">
        <f t="shared" si="32"/>
        <v>Buca della Difesa</v>
      </c>
    </row>
    <row r="2067" spans="1:9" ht="14.25" x14ac:dyDescent="0.2">
      <c r="A2067" s="13">
        <v>2312</v>
      </c>
      <c r="B2067" s="18" t="s">
        <v>3836</v>
      </c>
      <c r="C2067" s="15" t="s">
        <v>1234</v>
      </c>
      <c r="D2067" s="15" t="s">
        <v>6040</v>
      </c>
      <c r="E2067" s="15" t="s">
        <v>1500</v>
      </c>
      <c r="F2067" s="15"/>
      <c r="G2067" s="13">
        <v>2</v>
      </c>
      <c r="H2067" s="2" t="s">
        <v>6040</v>
      </c>
      <c r="I2067" s="2" t="str">
        <f t="shared" si="32"/>
        <v>Grotta del Brigante della Foresta Umbra</v>
      </c>
    </row>
    <row r="2068" spans="1:9" ht="14.25" x14ac:dyDescent="0.2">
      <c r="A2068" s="13">
        <v>2313</v>
      </c>
      <c r="B2068" s="18" t="s">
        <v>3837</v>
      </c>
      <c r="C2068" s="15" t="s">
        <v>6336</v>
      </c>
      <c r="D2068" s="15" t="s">
        <v>6337</v>
      </c>
      <c r="E2068" s="15" t="s">
        <v>1500</v>
      </c>
      <c r="F2068" s="15"/>
      <c r="G2068" s="13">
        <v>18</v>
      </c>
      <c r="H2068" s="2" t="s">
        <v>6337</v>
      </c>
      <c r="I2068" s="2" t="str">
        <f t="shared" si="32"/>
        <v>Caverna passante presso il Santuario di Pulsano</v>
      </c>
    </row>
    <row r="2069" spans="1:9" ht="14.25" x14ac:dyDescent="0.2">
      <c r="A2069" s="13">
        <v>2314</v>
      </c>
      <c r="B2069" s="18" t="s">
        <v>3837</v>
      </c>
      <c r="C2069" s="15" t="s">
        <v>6338</v>
      </c>
      <c r="D2069" s="15" t="s">
        <v>6339</v>
      </c>
      <c r="E2069" s="15" t="s">
        <v>1500</v>
      </c>
      <c r="F2069" s="15"/>
      <c r="G2069" s="13">
        <v>18</v>
      </c>
      <c r="H2069" s="2" t="s">
        <v>6339</v>
      </c>
      <c r="I2069" s="2" t="str">
        <f t="shared" si="32"/>
        <v>Riparo presso il Santuario di Pulsano</v>
      </c>
    </row>
    <row r="2070" spans="1:9" ht="14.25" x14ac:dyDescent="0.2">
      <c r="A2070" s="13">
        <v>2315</v>
      </c>
      <c r="B2070" s="18" t="s">
        <v>3838</v>
      </c>
      <c r="C2070" s="15" t="s">
        <v>3839</v>
      </c>
      <c r="D2070" s="15" t="s">
        <v>6041</v>
      </c>
      <c r="E2070" s="15" t="s">
        <v>1497</v>
      </c>
      <c r="F2070" s="15" t="s">
        <v>3563</v>
      </c>
      <c r="G2070" s="13">
        <v>21</v>
      </c>
      <c r="H2070" s="2" t="s">
        <v>6041</v>
      </c>
      <c r="I2070" s="2" t="str">
        <f t="shared" si="32"/>
        <v>Buco  Marialonga 1</v>
      </c>
    </row>
    <row r="2071" spans="1:9" ht="14.25" x14ac:dyDescent="0.2">
      <c r="A2071" s="13">
        <v>2316</v>
      </c>
      <c r="B2071" s="18" t="s">
        <v>3840</v>
      </c>
      <c r="C2071" s="15" t="s">
        <v>2310</v>
      </c>
      <c r="D2071" s="15" t="s">
        <v>6042</v>
      </c>
      <c r="E2071" s="15" t="s">
        <v>1497</v>
      </c>
      <c r="F2071" s="15" t="s">
        <v>3563</v>
      </c>
      <c r="G2071" s="13">
        <v>21</v>
      </c>
      <c r="H2071" s="2" t="s">
        <v>6042</v>
      </c>
      <c r="I2071" s="2" t="str">
        <f t="shared" si="32"/>
        <v>Buco Marialonga 2</v>
      </c>
    </row>
    <row r="2072" spans="1:9" ht="14.25" x14ac:dyDescent="0.2">
      <c r="A2072" s="13">
        <v>2317</v>
      </c>
      <c r="B2072" s="18" t="s">
        <v>3841</v>
      </c>
      <c r="C2072" s="15" t="s">
        <v>2310</v>
      </c>
      <c r="D2072" s="15" t="s">
        <v>6043</v>
      </c>
      <c r="E2072" s="15" t="s">
        <v>1497</v>
      </c>
      <c r="F2072" s="15" t="s">
        <v>3563</v>
      </c>
      <c r="G2072" s="13">
        <v>21</v>
      </c>
      <c r="H2072" s="2" t="s">
        <v>6043</v>
      </c>
      <c r="I2072" s="2" t="str">
        <f t="shared" si="32"/>
        <v>Buco Marialonga 3</v>
      </c>
    </row>
    <row r="2073" spans="1:9" ht="14.25" x14ac:dyDescent="0.2">
      <c r="A2073" s="13">
        <v>2318</v>
      </c>
      <c r="B2073" s="18" t="s">
        <v>2228</v>
      </c>
      <c r="C2073" s="15" t="s">
        <v>3802</v>
      </c>
      <c r="D2073" s="15" t="s">
        <v>6044</v>
      </c>
      <c r="E2073" s="15" t="s">
        <v>649</v>
      </c>
      <c r="F2073" s="15"/>
      <c r="G2073" s="13">
        <v>18</v>
      </c>
      <c r="H2073" s="2" t="s">
        <v>6044</v>
      </c>
      <c r="I2073" s="2" t="str">
        <f t="shared" ref="I2073:I2136" si="33">H2073</f>
        <v>Grotta sopra la grotta Santa Lucia</v>
      </c>
    </row>
    <row r="2074" spans="1:9" ht="14.25" x14ac:dyDescent="0.2">
      <c r="A2074" s="13">
        <v>2319</v>
      </c>
      <c r="B2074" s="18" t="s">
        <v>2228</v>
      </c>
      <c r="C2074" s="15" t="s">
        <v>6340</v>
      </c>
      <c r="D2074" s="15" t="s">
        <v>6341</v>
      </c>
      <c r="E2074" s="15" t="s">
        <v>649</v>
      </c>
      <c r="F2074" s="15"/>
      <c r="G2074" s="13">
        <v>18</v>
      </c>
      <c r="H2074" s="2" t="s">
        <v>6341</v>
      </c>
      <c r="I2074" s="2" t="str">
        <f t="shared" si="33"/>
        <v>Grotticella presso la grotta Santa Lucia</v>
      </c>
    </row>
    <row r="2075" spans="1:9" ht="14.25" x14ac:dyDescent="0.2">
      <c r="A2075" s="13">
        <v>2320</v>
      </c>
      <c r="B2075" s="18" t="s">
        <v>3842</v>
      </c>
      <c r="C2075" s="15" t="s">
        <v>3843</v>
      </c>
      <c r="D2075" s="15" t="s">
        <v>6045</v>
      </c>
      <c r="E2075" s="15" t="s">
        <v>1603</v>
      </c>
      <c r="F2075" s="15"/>
      <c r="G2075" s="13">
        <v>20</v>
      </c>
      <c r="H2075" s="2" t="s">
        <v>6045</v>
      </c>
      <c r="I2075" s="2" t="str">
        <f t="shared" si="33"/>
        <v>Grotta a SE Casa Lampione</v>
      </c>
    </row>
    <row r="2076" spans="1:9" ht="14.25" x14ac:dyDescent="0.2">
      <c r="A2076" s="13">
        <v>2321</v>
      </c>
      <c r="B2076" s="18" t="s">
        <v>3842</v>
      </c>
      <c r="C2076" s="15" t="s">
        <v>3844</v>
      </c>
      <c r="D2076" s="15" t="s">
        <v>6046</v>
      </c>
      <c r="E2076" s="15" t="s">
        <v>1603</v>
      </c>
      <c r="F2076" s="15"/>
      <c r="G2076" s="13">
        <v>20</v>
      </c>
      <c r="H2076" s="2" t="s">
        <v>6046</v>
      </c>
      <c r="I2076" s="2" t="str">
        <f t="shared" si="33"/>
        <v>Grotta nella cava a SE di Casa Lampione</v>
      </c>
    </row>
    <row r="2077" spans="1:9" ht="14.25" x14ac:dyDescent="0.2">
      <c r="A2077" s="13">
        <v>2322</v>
      </c>
      <c r="B2077" s="18" t="s">
        <v>3845</v>
      </c>
      <c r="C2077" s="15" t="s">
        <v>1117</v>
      </c>
      <c r="D2077" s="15" t="s">
        <v>6047</v>
      </c>
      <c r="E2077" s="15" t="s">
        <v>1497</v>
      </c>
      <c r="F2077" s="15"/>
      <c r="G2077" s="13">
        <v>8</v>
      </c>
      <c r="H2077" s="2" t="s">
        <v>6047</v>
      </c>
      <c r="I2077" s="2" t="str">
        <f t="shared" si="33"/>
        <v>Grotta di Posta Rossa</v>
      </c>
    </row>
    <row r="2078" spans="1:9" ht="14.25" x14ac:dyDescent="0.2">
      <c r="A2078" s="13">
        <v>2323</v>
      </c>
      <c r="B2078" s="18" t="s">
        <v>3846</v>
      </c>
      <c r="C2078" s="15" t="s">
        <v>3847</v>
      </c>
      <c r="D2078" s="15" t="s">
        <v>6048</v>
      </c>
      <c r="E2078" s="15" t="s">
        <v>1497</v>
      </c>
      <c r="F2078" s="15"/>
      <c r="G2078" s="13">
        <v>8</v>
      </c>
      <c r="H2078" s="2" t="s">
        <v>6048</v>
      </c>
      <c r="I2078" s="2" t="str">
        <f t="shared" si="33"/>
        <v>Grotta nella  Cava di Bauxite</v>
      </c>
    </row>
    <row r="2079" spans="1:9" ht="14.25" x14ac:dyDescent="0.2">
      <c r="A2079" s="19">
        <v>2324</v>
      </c>
      <c r="B2079" s="18" t="s">
        <v>3848</v>
      </c>
      <c r="C2079" s="15" t="s">
        <v>1117</v>
      </c>
      <c r="D2079" s="15" t="s">
        <v>6049</v>
      </c>
      <c r="E2079" s="15" t="s">
        <v>1647</v>
      </c>
      <c r="F2079" s="15"/>
      <c r="G2079" s="13">
        <v>8</v>
      </c>
      <c r="H2079" s="2" t="s">
        <v>6049</v>
      </c>
      <c r="I2079" s="2" t="str">
        <f t="shared" si="33"/>
        <v>Grotta di Mezzoquinto</v>
      </c>
    </row>
    <row r="2080" spans="1:9" ht="14.25" x14ac:dyDescent="0.2">
      <c r="A2080" s="13">
        <v>2325</v>
      </c>
      <c r="B2080" s="18" t="s">
        <v>1626</v>
      </c>
      <c r="C2080" s="15" t="s">
        <v>1117</v>
      </c>
      <c r="D2080" s="15" t="s">
        <v>6050</v>
      </c>
      <c r="E2080" s="15" t="s">
        <v>1497</v>
      </c>
      <c r="F2080" s="15"/>
      <c r="G2080" s="13">
        <v>8</v>
      </c>
      <c r="H2080" s="2" t="s">
        <v>6050</v>
      </c>
      <c r="I2080" s="2" t="str">
        <f t="shared" si="33"/>
        <v>Grotta di Monte Granata</v>
      </c>
    </row>
    <row r="2081" spans="1:9" ht="14.25" x14ac:dyDescent="0.2">
      <c r="A2081" s="19">
        <v>2326</v>
      </c>
      <c r="B2081" s="18" t="s">
        <v>3849</v>
      </c>
      <c r="C2081" s="15" t="s">
        <v>1628</v>
      </c>
      <c r="D2081" s="15" t="s">
        <v>6051</v>
      </c>
      <c r="E2081" s="15" t="s">
        <v>691</v>
      </c>
      <c r="F2081" s="15"/>
      <c r="G2081" s="13">
        <v>2</v>
      </c>
      <c r="H2081" s="2" t="s">
        <v>6051</v>
      </c>
      <c r="I2081" s="2" t="str">
        <f t="shared" si="33"/>
        <v>Grava di Bocca della Pignatta</v>
      </c>
    </row>
    <row r="2082" spans="1:9" ht="14.25" x14ac:dyDescent="0.2">
      <c r="A2082" s="13">
        <v>2327</v>
      </c>
      <c r="B2082" s="18" t="s">
        <v>3850</v>
      </c>
      <c r="C2082" s="15" t="s">
        <v>1503</v>
      </c>
      <c r="D2082" s="15" t="s">
        <v>6052</v>
      </c>
      <c r="E2082" s="15" t="s">
        <v>1500</v>
      </c>
      <c r="F2082" s="15"/>
      <c r="G2082" s="13">
        <v>2</v>
      </c>
      <c r="H2082" s="2" t="s">
        <v>6052</v>
      </c>
      <c r="I2082" s="2" t="str">
        <f t="shared" si="33"/>
        <v>Grava di  Valle del Tesoro</v>
      </c>
    </row>
    <row r="2083" spans="1:9" ht="14.25" x14ac:dyDescent="0.2">
      <c r="A2083" s="13">
        <v>2328</v>
      </c>
      <c r="B2083" s="18" t="s">
        <v>2472</v>
      </c>
      <c r="C2083" s="15" t="s">
        <v>1195</v>
      </c>
      <c r="D2083" s="15" t="s">
        <v>6053</v>
      </c>
      <c r="E2083" s="15" t="s">
        <v>1497</v>
      </c>
      <c r="F2083" s="15" t="s">
        <v>3740</v>
      </c>
      <c r="G2083" s="13">
        <v>18</v>
      </c>
      <c r="H2083" s="2" t="s">
        <v>6053</v>
      </c>
      <c r="I2083" s="2" t="str">
        <f t="shared" si="33"/>
        <v>Grotta  Edera</v>
      </c>
    </row>
    <row r="2084" spans="1:9" ht="14.25" x14ac:dyDescent="0.2">
      <c r="A2084" s="13">
        <v>2329</v>
      </c>
      <c r="B2084" s="18" t="s">
        <v>2472</v>
      </c>
      <c r="C2084" s="15" t="s">
        <v>6243</v>
      </c>
      <c r="D2084" s="15" t="s">
        <v>6342</v>
      </c>
      <c r="E2084" s="15" t="s">
        <v>1497</v>
      </c>
      <c r="F2084" s="15" t="s">
        <v>3740</v>
      </c>
      <c r="G2084" s="13">
        <v>18</v>
      </c>
      <c r="H2084" s="2" t="s">
        <v>6342</v>
      </c>
      <c r="I2084" s="2" t="str">
        <f t="shared" si="33"/>
        <v>Grotta presso Edera</v>
      </c>
    </row>
    <row r="2085" spans="1:9" ht="14.25" x14ac:dyDescent="0.2">
      <c r="A2085" s="13">
        <v>2330</v>
      </c>
      <c r="B2085" s="18" t="s">
        <v>1633</v>
      </c>
      <c r="C2085" s="15" t="s">
        <v>6343</v>
      </c>
      <c r="D2085" s="15" t="s">
        <v>6344</v>
      </c>
      <c r="E2085" s="15" t="s">
        <v>1603</v>
      </c>
      <c r="F2085" s="15"/>
      <c r="G2085" s="13">
        <v>20</v>
      </c>
      <c r="H2085" s="2" t="s">
        <v>6344</v>
      </c>
      <c r="I2085" s="2" t="str">
        <f t="shared" si="33"/>
        <v>Buca presso grotta nel Pian della Macina</v>
      </c>
    </row>
    <row r="2086" spans="1:9" ht="14.25" x14ac:dyDescent="0.2">
      <c r="A2086" s="13">
        <v>2331</v>
      </c>
      <c r="B2086" s="18" t="s">
        <v>3851</v>
      </c>
      <c r="C2086" s="15" t="s">
        <v>3852</v>
      </c>
      <c r="D2086" s="15" t="s">
        <v>6054</v>
      </c>
      <c r="E2086" s="15" t="s">
        <v>1500</v>
      </c>
      <c r="F2086" s="15"/>
      <c r="G2086" s="13">
        <v>2</v>
      </c>
      <c r="H2086" s="2" t="s">
        <v>6054</v>
      </c>
      <c r="I2086" s="2" t="str">
        <f t="shared" si="33"/>
        <v>Grotta sotto  Coppa la Pinta (grotta dei Briganti)</v>
      </c>
    </row>
    <row r="2087" spans="1:9" ht="14.25" x14ac:dyDescent="0.2">
      <c r="A2087" s="13">
        <v>2332</v>
      </c>
      <c r="B2087" s="18" t="s">
        <v>3853</v>
      </c>
      <c r="C2087" s="15" t="s">
        <v>3854</v>
      </c>
      <c r="D2087" s="15" t="s">
        <v>6055</v>
      </c>
      <c r="E2087" s="15" t="s">
        <v>1500</v>
      </c>
      <c r="F2087" s="15"/>
      <c r="G2087" s="13">
        <v>2</v>
      </c>
      <c r="H2087" s="2" t="s">
        <v>6055</v>
      </c>
      <c r="I2087" s="2" t="str">
        <f t="shared" si="33"/>
        <v>Riparo sotto Coppa la Pinta</v>
      </c>
    </row>
    <row r="2088" spans="1:9" ht="14.25" x14ac:dyDescent="0.2">
      <c r="A2088" s="13">
        <v>2333</v>
      </c>
      <c r="B2088" s="18" t="s">
        <v>3855</v>
      </c>
      <c r="C2088" s="15" t="s">
        <v>3856</v>
      </c>
      <c r="D2088" s="15" t="s">
        <v>6056</v>
      </c>
      <c r="E2088" s="15" t="s">
        <v>1500</v>
      </c>
      <c r="F2088" s="15" t="s">
        <v>3857</v>
      </c>
      <c r="G2088" s="13">
        <v>18</v>
      </c>
      <c r="H2088" s="2" t="s">
        <v>6056</v>
      </c>
      <c r="I2088" s="2" t="str">
        <f t="shared" si="33"/>
        <v>Condotte a NE di  Mannarano (Grotta dei Mariuoli)</v>
      </c>
    </row>
    <row r="2089" spans="1:9" ht="14.25" x14ac:dyDescent="0.2">
      <c r="A2089" s="13">
        <v>2334</v>
      </c>
      <c r="B2089" s="18" t="s">
        <v>2286</v>
      </c>
      <c r="C2089" s="15" t="s">
        <v>3858</v>
      </c>
      <c r="D2089" s="15" t="s">
        <v>6057</v>
      </c>
      <c r="E2089" s="15" t="s">
        <v>1647</v>
      </c>
      <c r="F2089" s="15"/>
      <c r="G2089" s="13">
        <v>2</v>
      </c>
      <c r="H2089" s="2" t="s">
        <v>6057</v>
      </c>
      <c r="I2089" s="2" t="str">
        <f t="shared" si="33"/>
        <v>Condotte di Valle Palombara</v>
      </c>
    </row>
    <row r="2090" spans="1:9" ht="14.25" x14ac:dyDescent="0.2">
      <c r="A2090" s="13">
        <v>2335</v>
      </c>
      <c r="B2090" s="18" t="s">
        <v>3859</v>
      </c>
      <c r="C2090" s="15" t="s">
        <v>6345</v>
      </c>
      <c r="D2090" s="15" t="s">
        <v>6346</v>
      </c>
      <c r="E2090" s="15" t="s">
        <v>1497</v>
      </c>
      <c r="F2090" s="15" t="s">
        <v>3579</v>
      </c>
      <c r="G2090" s="13">
        <v>2</v>
      </c>
      <c r="H2090" s="2" t="s">
        <v>6346</v>
      </c>
      <c r="I2090" s="2" t="str">
        <f t="shared" si="33"/>
        <v>Capovento presso il Sambuco</v>
      </c>
    </row>
    <row r="2091" spans="1:9" ht="14.25" x14ac:dyDescent="0.2">
      <c r="A2091" s="13">
        <v>2336</v>
      </c>
      <c r="B2091" s="18" t="s">
        <v>3859</v>
      </c>
      <c r="C2091" s="15" t="s">
        <v>3860</v>
      </c>
      <c r="D2091" s="15" t="s">
        <v>6058</v>
      </c>
      <c r="E2091" s="15" t="s">
        <v>1497</v>
      </c>
      <c r="F2091" s="15" t="s">
        <v>3579</v>
      </c>
      <c r="G2091" s="13">
        <v>2</v>
      </c>
      <c r="H2091" s="2" t="s">
        <v>6058</v>
      </c>
      <c r="I2091" s="2" t="str">
        <f t="shared" si="33"/>
        <v>Gravone a NE del Sambuco</v>
      </c>
    </row>
    <row r="2092" spans="1:9" ht="14.25" x14ac:dyDescent="0.2">
      <c r="A2092" s="19">
        <v>2337</v>
      </c>
      <c r="B2092" s="18" t="s">
        <v>2997</v>
      </c>
      <c r="C2092" s="15" t="s">
        <v>2983</v>
      </c>
      <c r="D2092" s="15" t="s">
        <v>6059</v>
      </c>
      <c r="E2092" s="15" t="s">
        <v>1647</v>
      </c>
      <c r="F2092" s="15"/>
      <c r="G2092" s="13">
        <v>8</v>
      </c>
      <c r="H2092" s="2" t="s">
        <v>6059</v>
      </c>
      <c r="I2092" s="2" t="str">
        <f t="shared" si="33"/>
        <v>Buco del Serpente</v>
      </c>
    </row>
    <row r="2093" spans="1:9" ht="14.25" x14ac:dyDescent="0.2">
      <c r="A2093" s="13">
        <v>2338</v>
      </c>
      <c r="B2093" s="18" t="s">
        <v>3861</v>
      </c>
      <c r="C2093" s="15" t="s">
        <v>2245</v>
      </c>
      <c r="D2093" s="15" t="s">
        <v>6060</v>
      </c>
      <c r="E2093" s="15" t="s">
        <v>1647</v>
      </c>
      <c r="F2093" s="15"/>
      <c r="G2093" s="13">
        <v>2</v>
      </c>
      <c r="H2093" s="2" t="s">
        <v>6060</v>
      </c>
      <c r="I2093" s="2" t="str">
        <f t="shared" si="33"/>
        <v>Antro di Valle Serpente</v>
      </c>
    </row>
    <row r="2094" spans="1:9" ht="14.25" x14ac:dyDescent="0.2">
      <c r="A2094" s="13">
        <v>2339</v>
      </c>
      <c r="B2094" s="18" t="s">
        <v>3862</v>
      </c>
      <c r="C2094" s="15" t="s">
        <v>3067</v>
      </c>
      <c r="D2094" s="15" t="s">
        <v>6061</v>
      </c>
      <c r="E2094" s="15" t="s">
        <v>1603</v>
      </c>
      <c r="F2094" s="15"/>
      <c r="G2094" s="13">
        <v>8</v>
      </c>
      <c r="H2094" s="2" t="s">
        <v>6061</v>
      </c>
      <c r="I2094" s="2" t="str">
        <f t="shared" si="33"/>
        <v>Buca dell’ Anaconda</v>
      </c>
    </row>
    <row r="2095" spans="1:9" ht="14.25" x14ac:dyDescent="0.2">
      <c r="A2095" s="13">
        <v>2340</v>
      </c>
      <c r="B2095" s="18" t="s">
        <v>3863</v>
      </c>
      <c r="C2095" s="15" t="s">
        <v>2325</v>
      </c>
      <c r="D2095" s="15" t="s">
        <v>6062</v>
      </c>
      <c r="E2095" s="15" t="s">
        <v>691</v>
      </c>
      <c r="F2095" s="15"/>
      <c r="G2095" s="13">
        <v>11</v>
      </c>
      <c r="H2095" s="2" t="s">
        <v>6062</v>
      </c>
      <c r="I2095" s="2" t="str">
        <f t="shared" si="33"/>
        <v>Grava del Ponte d’Umbra</v>
      </c>
    </row>
    <row r="2096" spans="1:9" ht="14.25" x14ac:dyDescent="0.2">
      <c r="A2096" s="13">
        <v>2341</v>
      </c>
      <c r="B2096" s="18" t="s">
        <v>3864</v>
      </c>
      <c r="C2096" s="15" t="s">
        <v>1234</v>
      </c>
      <c r="D2096" s="15" t="s">
        <v>6063</v>
      </c>
      <c r="E2096" s="15" t="s">
        <v>1500</v>
      </c>
      <c r="F2096" s="15"/>
      <c r="G2096" s="13">
        <v>11</v>
      </c>
      <c r="H2096" s="2" t="s">
        <v>6063</v>
      </c>
      <c r="I2096" s="2" t="str">
        <f t="shared" si="33"/>
        <v>Grotta del Teschio (grotta di Jacotenente)</v>
      </c>
    </row>
    <row r="2097" spans="1:9" ht="14.25" x14ac:dyDescent="0.2">
      <c r="A2097" s="13">
        <v>2342</v>
      </c>
      <c r="B2097" s="18" t="s">
        <v>3865</v>
      </c>
      <c r="C2097" s="15" t="s">
        <v>2164</v>
      </c>
      <c r="D2097" s="15" t="s">
        <v>6064</v>
      </c>
      <c r="E2097" s="15" t="s">
        <v>1500</v>
      </c>
      <c r="F2097" s="15"/>
      <c r="G2097" s="13">
        <v>11</v>
      </c>
      <c r="H2097" s="2" t="s">
        <v>6064</v>
      </c>
      <c r="I2097" s="2" t="str">
        <f t="shared" si="33"/>
        <v>Inghiottitoio di Murge Palena</v>
      </c>
    </row>
    <row r="2098" spans="1:9" ht="14.25" x14ac:dyDescent="0.2">
      <c r="A2098" s="13">
        <v>2343</v>
      </c>
      <c r="B2098" s="18" t="s">
        <v>3866</v>
      </c>
      <c r="C2098" s="15" t="s">
        <v>3867</v>
      </c>
      <c r="D2098" s="15" t="s">
        <v>6065</v>
      </c>
      <c r="E2098" s="15" t="s">
        <v>1500</v>
      </c>
      <c r="F2098" s="15"/>
      <c r="G2098" s="13">
        <v>11</v>
      </c>
      <c r="H2098" s="2" t="s">
        <v>6065</v>
      </c>
      <c r="I2098" s="2" t="str">
        <f t="shared" si="33"/>
        <v>Grottino di Piano San Martino</v>
      </c>
    </row>
    <row r="2099" spans="1:9" ht="14.25" x14ac:dyDescent="0.2">
      <c r="A2099" s="13">
        <v>2344</v>
      </c>
      <c r="B2099" s="18" t="s">
        <v>3868</v>
      </c>
      <c r="C2099" s="15" t="s">
        <v>1628</v>
      </c>
      <c r="D2099" s="15" t="s">
        <v>6066</v>
      </c>
      <c r="E2099" s="15" t="s">
        <v>1500</v>
      </c>
      <c r="F2099" s="15"/>
      <c r="G2099" s="13">
        <v>21</v>
      </c>
      <c r="H2099" s="2" t="s">
        <v>6066</v>
      </c>
      <c r="I2099" s="2" t="str">
        <f t="shared" si="33"/>
        <v>Grava di Bongiovanni (grava dei Rovi)</v>
      </c>
    </row>
    <row r="2100" spans="1:9" ht="14.25" x14ac:dyDescent="0.2">
      <c r="A2100" s="13">
        <v>2345</v>
      </c>
      <c r="B2100" s="18" t="s">
        <v>3869</v>
      </c>
      <c r="C2100" s="15" t="s">
        <v>6243</v>
      </c>
      <c r="D2100" s="15" t="s">
        <v>6347</v>
      </c>
      <c r="E2100" s="15" t="s">
        <v>1647</v>
      </c>
      <c r="F2100" s="15"/>
      <c r="G2100" s="13">
        <v>2</v>
      </c>
      <c r="H2100" s="2" t="s">
        <v>6347</v>
      </c>
      <c r="I2100" s="2" t="str">
        <f t="shared" si="33"/>
        <v xml:space="preserve">Grotta presso Palombara </v>
      </c>
    </row>
    <row r="2101" spans="1:9" ht="14.25" x14ac:dyDescent="0.2">
      <c r="A2101" s="13">
        <v>2346</v>
      </c>
      <c r="B2101" s="18" t="s">
        <v>1580</v>
      </c>
      <c r="C2101" s="15" t="s">
        <v>3870</v>
      </c>
      <c r="D2101" s="15" t="s">
        <v>6067</v>
      </c>
      <c r="E2101" s="15" t="s">
        <v>1500</v>
      </c>
      <c r="F2101" s="15"/>
      <c r="G2101" s="13">
        <v>17</v>
      </c>
      <c r="H2101" s="2" t="s">
        <v>6067</v>
      </c>
      <c r="I2101" s="2" t="str">
        <f t="shared" si="33"/>
        <v>Caverna sulle pendici del Monte Sacro</v>
      </c>
    </row>
    <row r="2102" spans="1:9" ht="14.25" x14ac:dyDescent="0.2">
      <c r="A2102" s="13">
        <v>2347</v>
      </c>
      <c r="B2102" s="18" t="s">
        <v>3871</v>
      </c>
      <c r="C2102" s="15" t="s">
        <v>1628</v>
      </c>
      <c r="D2102" s="15" t="s">
        <v>6068</v>
      </c>
      <c r="E2102" s="15" t="s">
        <v>1500</v>
      </c>
      <c r="F2102" s="15"/>
      <c r="G2102" s="13">
        <v>17</v>
      </c>
      <c r="H2102" s="2" t="s">
        <v>6068</v>
      </c>
      <c r="I2102" s="2" t="str">
        <f t="shared" si="33"/>
        <v>Grava di Piano delle Querce</v>
      </c>
    </row>
    <row r="2103" spans="1:9" ht="14.25" x14ac:dyDescent="0.2">
      <c r="A2103" s="13">
        <v>2348</v>
      </c>
      <c r="B2103" s="18" t="s">
        <v>3872</v>
      </c>
      <c r="C2103" s="15" t="s">
        <v>1628</v>
      </c>
      <c r="D2103" s="15" t="s">
        <v>6069</v>
      </c>
      <c r="E2103" s="15" t="s">
        <v>1500</v>
      </c>
      <c r="F2103" s="15"/>
      <c r="G2103" s="13">
        <v>17</v>
      </c>
      <c r="H2103" s="2" t="s">
        <v>6069</v>
      </c>
      <c r="I2103" s="2" t="str">
        <f t="shared" si="33"/>
        <v>Grava di Monte La Guardia</v>
      </c>
    </row>
    <row r="2104" spans="1:9" ht="14.25" x14ac:dyDescent="0.2">
      <c r="A2104" s="13">
        <v>2349</v>
      </c>
      <c r="B2104" s="18" t="s">
        <v>3633</v>
      </c>
      <c r="C2104" s="15" t="s">
        <v>1326</v>
      </c>
      <c r="D2104" s="15" t="s">
        <v>6070</v>
      </c>
      <c r="E2104" s="15" t="s">
        <v>638</v>
      </c>
      <c r="F2104" s="15"/>
      <c r="G2104" s="13">
        <v>17</v>
      </c>
      <c r="H2104" s="2" t="s">
        <v>6070</v>
      </c>
      <c r="I2104" s="2" t="str">
        <f t="shared" si="33"/>
        <v>Pozzetto di San Salvatore 2</v>
      </c>
    </row>
    <row r="2105" spans="1:9" ht="14.25" x14ac:dyDescent="0.2">
      <c r="A2105" s="13">
        <v>2350</v>
      </c>
      <c r="B2105" s="18" t="s">
        <v>3853</v>
      </c>
      <c r="C2105" s="15" t="s">
        <v>1195</v>
      </c>
      <c r="D2105" s="15" t="s">
        <v>6071</v>
      </c>
      <c r="E2105" s="15" t="s">
        <v>1500</v>
      </c>
      <c r="F2105" s="15" t="s">
        <v>3853</v>
      </c>
      <c r="G2105" s="13">
        <v>17</v>
      </c>
      <c r="H2105" s="2" t="s">
        <v>6071</v>
      </c>
      <c r="I2105" s="2" t="str">
        <f t="shared" si="33"/>
        <v>Grotta  Coppa la Pinta</v>
      </c>
    </row>
    <row r="2106" spans="1:9" ht="14.25" x14ac:dyDescent="0.2">
      <c r="A2106" s="13">
        <v>2351</v>
      </c>
      <c r="B2106" s="18" t="s">
        <v>3873</v>
      </c>
      <c r="C2106" s="15" t="s">
        <v>1234</v>
      </c>
      <c r="D2106" s="15" t="s">
        <v>6072</v>
      </c>
      <c r="E2106" s="15" t="s">
        <v>646</v>
      </c>
      <c r="F2106" s="15" t="s">
        <v>3874</v>
      </c>
      <c r="G2106" s="13">
        <v>17</v>
      </c>
      <c r="H2106" s="2" t="s">
        <v>6072</v>
      </c>
      <c r="I2106" s="2" t="str">
        <f t="shared" si="33"/>
        <v>Grotta del Geco</v>
      </c>
    </row>
    <row r="2107" spans="1:9" ht="14.25" x14ac:dyDescent="0.2">
      <c r="A2107" s="13">
        <v>2352</v>
      </c>
      <c r="B2107" s="18" t="s">
        <v>3875</v>
      </c>
      <c r="C2107" s="15" t="s">
        <v>1628</v>
      </c>
      <c r="D2107" s="15" t="s">
        <v>6073</v>
      </c>
      <c r="E2107" s="15" t="s">
        <v>646</v>
      </c>
      <c r="F2107" s="15" t="s">
        <v>3874</v>
      </c>
      <c r="G2107" s="13">
        <v>17</v>
      </c>
      <c r="H2107" s="2" t="s">
        <v>6073</v>
      </c>
      <c r="I2107" s="2" t="str">
        <f t="shared" si="33"/>
        <v>Grava di Villa Rosa</v>
      </c>
    </row>
    <row r="2108" spans="1:9" ht="14.25" x14ac:dyDescent="0.2">
      <c r="A2108" s="13">
        <v>2353</v>
      </c>
      <c r="B2108" s="18" t="s">
        <v>3876</v>
      </c>
      <c r="C2108" s="15" t="s">
        <v>1234</v>
      </c>
      <c r="D2108" s="15" t="s">
        <v>6074</v>
      </c>
      <c r="E2108" s="15" t="s">
        <v>646</v>
      </c>
      <c r="F2108" s="15" t="s">
        <v>3615</v>
      </c>
      <c r="G2108" s="13">
        <v>17</v>
      </c>
      <c r="H2108" s="2" t="s">
        <v>6074</v>
      </c>
      <c r="I2108" s="2" t="str">
        <f t="shared" si="33"/>
        <v>Grotta del Titolone</v>
      </c>
    </row>
    <row r="2109" spans="1:9" ht="14.25" x14ac:dyDescent="0.2">
      <c r="A2109" s="13">
        <v>2354</v>
      </c>
      <c r="B2109" s="18" t="s">
        <v>3635</v>
      </c>
      <c r="C2109" s="15" t="s">
        <v>1124</v>
      </c>
      <c r="D2109" s="15" t="s">
        <v>6075</v>
      </c>
      <c r="E2109" s="15" t="s">
        <v>1515</v>
      </c>
      <c r="F2109" s="15" t="s">
        <v>3635</v>
      </c>
      <c r="G2109" s="13">
        <v>17</v>
      </c>
      <c r="H2109" s="2" t="s">
        <v>6075</v>
      </c>
      <c r="I2109" s="2" t="str">
        <f t="shared" si="33"/>
        <v>Grotta Monte Saraceno</v>
      </c>
    </row>
    <row r="2110" spans="1:9" ht="14.25" x14ac:dyDescent="0.2">
      <c r="A2110" s="13">
        <v>2355</v>
      </c>
      <c r="B2110" s="18" t="s">
        <v>3877</v>
      </c>
      <c r="C2110" s="15" t="s">
        <v>1234</v>
      </c>
      <c r="D2110" s="15" t="s">
        <v>6076</v>
      </c>
      <c r="E2110" s="15" t="s">
        <v>1515</v>
      </c>
      <c r="F2110" s="15" t="s">
        <v>3878</v>
      </c>
      <c r="G2110" s="13">
        <v>17</v>
      </c>
      <c r="H2110" s="2" t="s">
        <v>6076</v>
      </c>
      <c r="I2110" s="2" t="str">
        <f t="shared" si="33"/>
        <v xml:space="preserve">Grotta del Pozzo Luce </v>
      </c>
    </row>
    <row r="2111" spans="1:9" ht="14.25" x14ac:dyDescent="0.2">
      <c r="A2111" s="13">
        <v>2356</v>
      </c>
      <c r="B2111" s="18" t="s">
        <v>3879</v>
      </c>
      <c r="C2111" s="15" t="s">
        <v>1124</v>
      </c>
      <c r="D2111" s="15" t="s">
        <v>6077</v>
      </c>
      <c r="E2111" s="15" t="s">
        <v>1515</v>
      </c>
      <c r="F2111" s="15" t="s">
        <v>2184</v>
      </c>
      <c r="G2111" s="13">
        <v>17</v>
      </c>
      <c r="H2111" s="2" t="s">
        <v>6077</v>
      </c>
      <c r="I2111" s="2" t="str">
        <f t="shared" si="33"/>
        <v>Grotta Sperlonga 2</v>
      </c>
    </row>
    <row r="2112" spans="1:9" ht="14.25" x14ac:dyDescent="0.2">
      <c r="A2112" s="13">
        <v>2357</v>
      </c>
      <c r="B2112" s="18" t="s">
        <v>3880</v>
      </c>
      <c r="C2112" s="15" t="s">
        <v>1124</v>
      </c>
      <c r="D2112" s="15" t="s">
        <v>6078</v>
      </c>
      <c r="E2112" s="15" t="s">
        <v>1515</v>
      </c>
      <c r="F2112" s="15" t="s">
        <v>2184</v>
      </c>
      <c r="G2112" s="13">
        <v>17</v>
      </c>
      <c r="H2112" s="2" t="s">
        <v>6078</v>
      </c>
      <c r="I2112" s="2" t="str">
        <f t="shared" si="33"/>
        <v>Grotta Sperlonga 3</v>
      </c>
    </row>
    <row r="2113" spans="1:9" ht="14.25" x14ac:dyDescent="0.2">
      <c r="A2113" s="13">
        <v>2358</v>
      </c>
      <c r="B2113" s="18" t="s">
        <v>3881</v>
      </c>
      <c r="C2113" s="15" t="s">
        <v>1124</v>
      </c>
      <c r="D2113" s="15" t="s">
        <v>6079</v>
      </c>
      <c r="E2113" s="15" t="s">
        <v>1515</v>
      </c>
      <c r="F2113" s="15" t="s">
        <v>2199</v>
      </c>
      <c r="G2113" s="13">
        <v>17</v>
      </c>
      <c r="H2113" s="2" t="s">
        <v>6079</v>
      </c>
      <c r="I2113" s="2" t="str">
        <f t="shared" si="33"/>
        <v>Grotta Don Leonardo 2</v>
      </c>
    </row>
    <row r="2114" spans="1:9" ht="14.25" x14ac:dyDescent="0.2">
      <c r="A2114" s="13">
        <v>2359</v>
      </c>
      <c r="B2114" s="18" t="s">
        <v>3882</v>
      </c>
      <c r="C2114" s="15" t="s">
        <v>1628</v>
      </c>
      <c r="D2114" s="15" t="s">
        <v>6080</v>
      </c>
      <c r="E2114" s="15" t="s">
        <v>1519</v>
      </c>
      <c r="F2114" s="15"/>
      <c r="G2114" s="13">
        <v>21</v>
      </c>
      <c r="H2114" s="2" t="s">
        <v>6080</v>
      </c>
      <c r="I2114" s="2" t="str">
        <f t="shared" si="33"/>
        <v>Grava di Solo</v>
      </c>
    </row>
    <row r="2115" spans="1:9" ht="14.25" x14ac:dyDescent="0.2">
      <c r="A2115" s="13">
        <v>2360</v>
      </c>
      <c r="B2115" s="18" t="s">
        <v>3883</v>
      </c>
      <c r="C2115" s="15" t="s">
        <v>1375</v>
      </c>
      <c r="D2115" s="15" t="s">
        <v>6081</v>
      </c>
      <c r="E2115" s="15" t="s">
        <v>1515</v>
      </c>
      <c r="F2115" s="15" t="s">
        <v>3883</v>
      </c>
      <c r="G2115" s="13">
        <v>17</v>
      </c>
      <c r="H2115" s="2" t="s">
        <v>6081</v>
      </c>
      <c r="I2115" s="2" t="str">
        <f t="shared" si="33"/>
        <v>Grotta dello Stinco</v>
      </c>
    </row>
    <row r="2116" spans="1:9" ht="14.25" x14ac:dyDescent="0.2">
      <c r="A2116" s="13">
        <v>2361</v>
      </c>
      <c r="B2116" s="18" t="s">
        <v>3884</v>
      </c>
      <c r="C2116" s="15" t="s">
        <v>2325</v>
      </c>
      <c r="D2116" s="15" t="s">
        <v>6082</v>
      </c>
      <c r="E2116" s="15" t="s">
        <v>691</v>
      </c>
      <c r="F2116" s="15"/>
      <c r="G2116" s="13">
        <v>21</v>
      </c>
      <c r="H2116" s="2" t="s">
        <v>6082</v>
      </c>
      <c r="I2116" s="2" t="str">
        <f t="shared" si="33"/>
        <v>Grava del Torrione</v>
      </c>
    </row>
    <row r="2117" spans="1:9" ht="14.25" x14ac:dyDescent="0.2">
      <c r="A2117" s="13">
        <v>2362</v>
      </c>
      <c r="B2117" s="18" t="s">
        <v>3885</v>
      </c>
      <c r="C2117" s="15" t="s">
        <v>1256</v>
      </c>
      <c r="D2117" s="15" t="s">
        <v>6083</v>
      </c>
      <c r="E2117" s="15" t="s">
        <v>1619</v>
      </c>
      <c r="F2117" s="15" t="s">
        <v>1620</v>
      </c>
      <c r="G2117" s="13">
        <v>15</v>
      </c>
      <c r="H2117" s="2" t="s">
        <v>6083</v>
      </c>
      <c r="I2117" s="2" t="str">
        <f t="shared" si="33"/>
        <v>Grotta delle Diomedee</v>
      </c>
    </row>
    <row r="2118" spans="1:9" ht="14.25" x14ac:dyDescent="0.2">
      <c r="A2118" s="13">
        <v>2363</v>
      </c>
      <c r="B2118" s="18" t="s">
        <v>3886</v>
      </c>
      <c r="C2118" s="15" t="s">
        <v>3696</v>
      </c>
      <c r="D2118" s="15" t="s">
        <v>6084</v>
      </c>
      <c r="E2118" s="15" t="s">
        <v>1497</v>
      </c>
      <c r="F2118" s="15" t="s">
        <v>3887</v>
      </c>
      <c r="G2118" s="13">
        <v>2</v>
      </c>
      <c r="H2118" s="2" t="s">
        <v>6084</v>
      </c>
      <c r="I2118" s="2" t="str">
        <f t="shared" si="33"/>
        <v>Grava  Cima Canalone (grava Gas Gas)</v>
      </c>
    </row>
    <row r="2119" spans="1:9" ht="14.25" x14ac:dyDescent="0.2">
      <c r="A2119" s="19">
        <v>2364</v>
      </c>
      <c r="B2119" s="18" t="s">
        <v>3042</v>
      </c>
      <c r="C2119" s="15" t="s">
        <v>6348</v>
      </c>
      <c r="D2119" s="15" t="s">
        <v>6349</v>
      </c>
      <c r="E2119" s="15" t="s">
        <v>1512</v>
      </c>
      <c r="F2119" s="15"/>
      <c r="G2119" s="13">
        <v>18</v>
      </c>
      <c r="H2119" s="2" t="s">
        <v>6349</v>
      </c>
      <c r="I2119" s="2" t="str">
        <f t="shared" si="33"/>
        <v>Antro presso grotta dell’ Acqua</v>
      </c>
    </row>
    <row r="2120" spans="1:9" ht="14.25" x14ac:dyDescent="0.2">
      <c r="A2120" s="13">
        <v>2365</v>
      </c>
      <c r="B2120" s="18" t="s">
        <v>3888</v>
      </c>
      <c r="C2120" s="15" t="s">
        <v>2900</v>
      </c>
      <c r="D2120" s="15" t="s">
        <v>6085</v>
      </c>
      <c r="E2120" s="15" t="s">
        <v>1497</v>
      </c>
      <c r="F2120" s="15" t="s">
        <v>3554</v>
      </c>
      <c r="G2120" s="13">
        <v>15</v>
      </c>
      <c r="H2120" s="2" t="s">
        <v>6085</v>
      </c>
      <c r="I2120" s="2" t="str">
        <f t="shared" si="33"/>
        <v>Buca della Difesa 2</v>
      </c>
    </row>
    <row r="2121" spans="1:9" ht="14.25" x14ac:dyDescent="0.2">
      <c r="A2121" s="13">
        <v>2366</v>
      </c>
      <c r="B2121" s="18" t="s">
        <v>3889</v>
      </c>
      <c r="C2121" s="15" t="s">
        <v>3890</v>
      </c>
      <c r="D2121" s="15" t="s">
        <v>6086</v>
      </c>
      <c r="E2121" s="15" t="s">
        <v>1497</v>
      </c>
      <c r="F2121" s="15" t="s">
        <v>3554</v>
      </c>
      <c r="G2121" s="13">
        <v>15</v>
      </c>
      <c r="H2121" s="2" t="s">
        <v>6086</v>
      </c>
      <c r="I2121" s="2" t="str">
        <f t="shared" si="33"/>
        <v>Buca della  Funnata</v>
      </c>
    </row>
    <row r="2122" spans="1:9" ht="14.25" x14ac:dyDescent="0.2">
      <c r="A2122" s="13">
        <v>2367</v>
      </c>
      <c r="B2122" s="18" t="s">
        <v>3891</v>
      </c>
      <c r="C2122" s="15" t="s">
        <v>1234</v>
      </c>
      <c r="D2122" s="15" t="s">
        <v>6087</v>
      </c>
      <c r="E2122" s="15" t="s">
        <v>1497</v>
      </c>
      <c r="F2122" s="15" t="s">
        <v>3553</v>
      </c>
      <c r="G2122" s="13">
        <v>15</v>
      </c>
      <c r="H2122" s="2" t="s">
        <v>6087</v>
      </c>
      <c r="I2122" s="2" t="str">
        <f t="shared" si="33"/>
        <v>Grotta del Tornante</v>
      </c>
    </row>
    <row r="2123" spans="1:9" ht="14.25" x14ac:dyDescent="0.2">
      <c r="A2123" s="13">
        <v>2368</v>
      </c>
      <c r="B2123" s="18" t="s">
        <v>3892</v>
      </c>
      <c r="C2123" s="15" t="s">
        <v>1825</v>
      </c>
      <c r="D2123" s="15" t="s">
        <v>6088</v>
      </c>
      <c r="E2123" s="15" t="s">
        <v>1515</v>
      </c>
      <c r="F2123" s="15"/>
      <c r="G2123" s="13">
        <v>17</v>
      </c>
      <c r="H2123" s="2" t="s">
        <v>6088</v>
      </c>
      <c r="I2123" s="2" t="str">
        <f t="shared" si="33"/>
        <v>Buca del Principe</v>
      </c>
    </row>
    <row r="2124" spans="1:9" ht="14.25" x14ac:dyDescent="0.2">
      <c r="A2124" s="13">
        <v>2369</v>
      </c>
      <c r="B2124" s="18" t="s">
        <v>3893</v>
      </c>
      <c r="C2124" s="15" t="s">
        <v>1358</v>
      </c>
      <c r="D2124" s="15" t="s">
        <v>6089</v>
      </c>
      <c r="E2124" s="15" t="s">
        <v>1500</v>
      </c>
      <c r="F2124" s="15"/>
      <c r="G2124" s="13">
        <v>17</v>
      </c>
      <c r="H2124" s="2" t="s">
        <v>6089</v>
      </c>
      <c r="I2124" s="2" t="str">
        <f t="shared" si="33"/>
        <v>Grotta del  Galletto</v>
      </c>
    </row>
    <row r="2125" spans="1:9" ht="14.25" x14ac:dyDescent="0.2">
      <c r="A2125" s="13">
        <v>2370</v>
      </c>
      <c r="B2125" s="18" t="s">
        <v>3894</v>
      </c>
      <c r="C2125" s="15" t="s">
        <v>3895</v>
      </c>
      <c r="D2125" s="15" t="s">
        <v>6090</v>
      </c>
      <c r="E2125" s="15" t="s">
        <v>1500</v>
      </c>
      <c r="F2125" s="15"/>
      <c r="G2125" s="13">
        <v>17</v>
      </c>
      <c r="H2125" s="2" t="s">
        <v>6090</v>
      </c>
      <c r="I2125" s="2" t="str">
        <f t="shared" si="33"/>
        <v>Complesso grotte La Stretta</v>
      </c>
    </row>
    <row r="2126" spans="1:9" ht="14.25" x14ac:dyDescent="0.2">
      <c r="A2126" s="13">
        <v>2371</v>
      </c>
      <c r="B2126" s="18" t="s">
        <v>3896</v>
      </c>
      <c r="C2126" s="15" t="s">
        <v>1256</v>
      </c>
      <c r="D2126" s="15" t="s">
        <v>6091</v>
      </c>
      <c r="E2126" s="15" t="s">
        <v>1515</v>
      </c>
      <c r="F2126" s="15"/>
      <c r="G2126" s="13">
        <v>17</v>
      </c>
      <c r="H2126" s="2" t="s">
        <v>6091</v>
      </c>
      <c r="I2126" s="2" t="str">
        <f t="shared" si="33"/>
        <v>Grotta delle Lucciole</v>
      </c>
    </row>
    <row r="2127" spans="1:9" ht="14.25" x14ac:dyDescent="0.2">
      <c r="A2127" s="13">
        <v>2372</v>
      </c>
      <c r="B2127" s="18" t="s">
        <v>3897</v>
      </c>
      <c r="C2127" s="15" t="s">
        <v>1264</v>
      </c>
      <c r="D2127" s="15" t="s">
        <v>6092</v>
      </c>
      <c r="E2127" s="15" t="s">
        <v>1515</v>
      </c>
      <c r="F2127" s="15"/>
      <c r="G2127" s="13">
        <v>17</v>
      </c>
      <c r="H2127" s="2" t="s">
        <v>6092</v>
      </c>
      <c r="I2127" s="2" t="str">
        <f t="shared" si="33"/>
        <v>Grotta dell’ Epidemia</v>
      </c>
    </row>
    <row r="2128" spans="1:9" ht="14.25" x14ac:dyDescent="0.2">
      <c r="A2128" s="13">
        <v>2373</v>
      </c>
      <c r="B2128" s="18" t="s">
        <v>2001</v>
      </c>
      <c r="C2128" s="15" t="s">
        <v>2073</v>
      </c>
      <c r="D2128" s="15" t="s">
        <v>6093</v>
      </c>
      <c r="E2128" s="15" t="s">
        <v>1500</v>
      </c>
      <c r="F2128" s="15" t="s">
        <v>3853</v>
      </c>
      <c r="G2128" s="13">
        <v>17</v>
      </c>
      <c r="H2128" s="2" t="s">
        <v>6093</v>
      </c>
      <c r="I2128" s="2" t="str">
        <f t="shared" si="33"/>
        <v>Cunicolo del Fico</v>
      </c>
    </row>
    <row r="2129" spans="1:9" ht="14.25" x14ac:dyDescent="0.2">
      <c r="A2129" s="13">
        <v>2374</v>
      </c>
      <c r="B2129" s="18" t="s">
        <v>3898</v>
      </c>
      <c r="C2129" s="15" t="s">
        <v>1124</v>
      </c>
      <c r="D2129" s="15" t="s">
        <v>6094</v>
      </c>
      <c r="E2129" s="15" t="s">
        <v>646</v>
      </c>
      <c r="F2129" s="15"/>
      <c r="G2129" s="13">
        <v>17</v>
      </c>
      <c r="H2129" s="2" t="s">
        <v>6094</v>
      </c>
      <c r="I2129" s="2" t="str">
        <f t="shared" si="33"/>
        <v>Grotta Bucata</v>
      </c>
    </row>
    <row r="2130" spans="1:9" ht="14.25" x14ac:dyDescent="0.2">
      <c r="A2130" s="13">
        <v>2375</v>
      </c>
      <c r="B2130" s="18" t="s">
        <v>3899</v>
      </c>
      <c r="C2130" s="15" t="s">
        <v>1124</v>
      </c>
      <c r="D2130" s="15" t="s">
        <v>6095</v>
      </c>
      <c r="E2130" s="15" t="s">
        <v>1515</v>
      </c>
      <c r="F2130" s="15"/>
      <c r="G2130" s="13">
        <v>17</v>
      </c>
      <c r="H2130" s="2" t="s">
        <v>6095</v>
      </c>
      <c r="I2130" s="2" t="str">
        <f t="shared" si="33"/>
        <v>Grotta San Benedetto</v>
      </c>
    </row>
    <row r="2131" spans="1:9" ht="14.25" x14ac:dyDescent="0.2">
      <c r="A2131" s="13">
        <v>2376</v>
      </c>
      <c r="B2131" s="18" t="s">
        <v>3900</v>
      </c>
      <c r="C2131" s="15" t="s">
        <v>1825</v>
      </c>
      <c r="D2131" s="15" t="s">
        <v>6096</v>
      </c>
      <c r="E2131" s="15" t="s">
        <v>1515</v>
      </c>
      <c r="F2131" s="15"/>
      <c r="G2131" s="13">
        <v>17</v>
      </c>
      <c r="H2131" s="2" t="s">
        <v>6096</v>
      </c>
      <c r="I2131" s="2" t="str">
        <f t="shared" si="33"/>
        <v>Buca del Lentisco</v>
      </c>
    </row>
    <row r="2132" spans="1:9" ht="14.25" x14ac:dyDescent="0.2">
      <c r="A2132" s="13">
        <v>2377</v>
      </c>
      <c r="B2132" s="18" t="s">
        <v>3901</v>
      </c>
      <c r="C2132" s="15" t="s">
        <v>1124</v>
      </c>
      <c r="D2132" s="15" t="s">
        <v>6097</v>
      </c>
      <c r="E2132" s="15" t="s">
        <v>1515</v>
      </c>
      <c r="F2132" s="15"/>
      <c r="G2132" s="13">
        <v>17</v>
      </c>
      <c r="H2132" s="2" t="s">
        <v>6097</v>
      </c>
      <c r="I2132" s="2" t="str">
        <f t="shared" si="33"/>
        <v>Grotta Imboscata</v>
      </c>
    </row>
    <row r="2133" spans="1:9" ht="14.25" x14ac:dyDescent="0.2">
      <c r="A2133" s="13">
        <v>2378</v>
      </c>
      <c r="B2133" s="18" t="s">
        <v>3902</v>
      </c>
      <c r="C2133" s="15" t="s">
        <v>1124</v>
      </c>
      <c r="D2133" s="15" t="s">
        <v>6098</v>
      </c>
      <c r="E2133" s="15" t="s">
        <v>1515</v>
      </c>
      <c r="F2133" s="15"/>
      <c r="G2133" s="13">
        <v>17</v>
      </c>
      <c r="H2133" s="2" t="s">
        <v>6098</v>
      </c>
      <c r="I2133" s="2" t="str">
        <f t="shared" si="33"/>
        <v>Grotta Don Leonardo 3</v>
      </c>
    </row>
    <row r="2134" spans="1:9" ht="14.25" x14ac:dyDescent="0.2">
      <c r="A2134" s="13">
        <v>2379</v>
      </c>
      <c r="B2134" s="18" t="s">
        <v>1568</v>
      </c>
      <c r="C2134" s="15" t="s">
        <v>1124</v>
      </c>
      <c r="D2134" s="15" t="s">
        <v>6099</v>
      </c>
      <c r="E2134" s="15" t="s">
        <v>1515</v>
      </c>
      <c r="F2134" s="15"/>
      <c r="G2134" s="13">
        <v>17</v>
      </c>
      <c r="H2134" s="2" t="s">
        <v>6099</v>
      </c>
      <c r="I2134" s="2" t="str">
        <f t="shared" si="33"/>
        <v>Grotta Saracena</v>
      </c>
    </row>
    <row r="2135" spans="1:9" ht="14.25" x14ac:dyDescent="0.2">
      <c r="A2135" s="13">
        <v>2380</v>
      </c>
      <c r="B2135" s="18" t="s">
        <v>3903</v>
      </c>
      <c r="C2135" s="15" t="s">
        <v>1582</v>
      </c>
      <c r="D2135" s="15" t="s">
        <v>6100</v>
      </c>
      <c r="E2135" s="15" t="s">
        <v>1515</v>
      </c>
      <c r="F2135" s="15"/>
      <c r="G2135" s="13">
        <v>17</v>
      </c>
      <c r="H2135" s="2" t="s">
        <v>6100</v>
      </c>
      <c r="I2135" s="2" t="str">
        <f t="shared" si="33"/>
        <v>Grotta sotto il Convento della Sperlonga</v>
      </c>
    </row>
    <row r="2136" spans="1:9" ht="14.25" x14ac:dyDescent="0.2">
      <c r="A2136" s="13">
        <v>2381</v>
      </c>
      <c r="B2136" s="18" t="s">
        <v>3904</v>
      </c>
      <c r="C2136" s="15" t="s">
        <v>1628</v>
      </c>
      <c r="D2136" s="15" t="s">
        <v>6101</v>
      </c>
      <c r="E2136" s="15" t="s">
        <v>638</v>
      </c>
      <c r="F2136" s="15"/>
      <c r="G2136" s="13">
        <v>17</v>
      </c>
      <c r="H2136" s="2" t="s">
        <v>6101</v>
      </c>
      <c r="I2136" s="2" t="str">
        <f t="shared" si="33"/>
        <v>Grava di Pietra Appesa</v>
      </c>
    </row>
    <row r="2137" spans="1:9" ht="14.25" x14ac:dyDescent="0.2">
      <c r="A2137" s="13">
        <v>2382</v>
      </c>
      <c r="B2137" s="18" t="s">
        <v>3905</v>
      </c>
      <c r="C2137" s="15" t="s">
        <v>1117</v>
      </c>
      <c r="D2137" s="15" t="s">
        <v>6102</v>
      </c>
      <c r="E2137" s="15" t="s">
        <v>1500</v>
      </c>
      <c r="F2137" s="15"/>
      <c r="G2137" s="13">
        <v>17</v>
      </c>
      <c r="H2137" s="2" t="s">
        <v>6102</v>
      </c>
      <c r="I2137" s="2" t="str">
        <f t="shared" ref="I2137:I2200" si="34">H2137</f>
        <v>Grotta di Piano San Vito</v>
      </c>
    </row>
    <row r="2138" spans="1:9" ht="14.25" x14ac:dyDescent="0.2">
      <c r="A2138" s="13">
        <v>2383</v>
      </c>
      <c r="B2138" s="18" t="s">
        <v>3906</v>
      </c>
      <c r="C2138" s="15" t="s">
        <v>1124</v>
      </c>
      <c r="D2138" s="15" t="s">
        <v>6103</v>
      </c>
      <c r="E2138" s="15" t="s">
        <v>1509</v>
      </c>
      <c r="F2138" s="15"/>
      <c r="G2138" s="13">
        <v>2</v>
      </c>
      <c r="H2138" s="2" t="s">
        <v>6103</v>
      </c>
      <c r="I2138" s="2" t="str">
        <f t="shared" si="34"/>
        <v>Grotta San Francato 2</v>
      </c>
    </row>
    <row r="2139" spans="1:9" ht="14.25" x14ac:dyDescent="0.2">
      <c r="A2139" s="13">
        <v>2384</v>
      </c>
      <c r="B2139" s="18" t="s">
        <v>3907</v>
      </c>
      <c r="C2139" s="15" t="s">
        <v>1195</v>
      </c>
      <c r="D2139" s="15" t="s">
        <v>6104</v>
      </c>
      <c r="E2139" s="15" t="s">
        <v>1509</v>
      </c>
      <c r="F2139" s="15"/>
      <c r="G2139" s="13">
        <v>2</v>
      </c>
      <c r="H2139" s="2" t="s">
        <v>6104</v>
      </c>
      <c r="I2139" s="2" t="str">
        <f t="shared" si="34"/>
        <v>Grotta  San Francato 3</v>
      </c>
    </row>
    <row r="2140" spans="1:9" ht="14.25" x14ac:dyDescent="0.2">
      <c r="A2140" s="13">
        <v>2385</v>
      </c>
      <c r="B2140" s="18" t="s">
        <v>1598</v>
      </c>
      <c r="C2140" s="15" t="s">
        <v>2713</v>
      </c>
      <c r="D2140" s="15" t="s">
        <v>6105</v>
      </c>
      <c r="E2140" s="15" t="s">
        <v>1509</v>
      </c>
      <c r="F2140" s="15"/>
      <c r="G2140" s="13">
        <v>2</v>
      </c>
      <c r="H2140" s="2" t="s">
        <v>6105</v>
      </c>
      <c r="I2140" s="2" t="str">
        <f t="shared" si="34"/>
        <v>Pozzo San Francato</v>
      </c>
    </row>
    <row r="2141" spans="1:9" ht="14.25" x14ac:dyDescent="0.2">
      <c r="A2141" s="13">
        <v>2386</v>
      </c>
      <c r="B2141" s="18" t="s">
        <v>3908</v>
      </c>
      <c r="C2141" s="15" t="s">
        <v>2026</v>
      </c>
      <c r="D2141" s="15" t="s">
        <v>6106</v>
      </c>
      <c r="E2141" s="15" t="s">
        <v>1515</v>
      </c>
      <c r="F2141" s="15"/>
      <c r="G2141" s="13">
        <v>17</v>
      </c>
      <c r="H2141" s="2" t="s">
        <v>6106</v>
      </c>
      <c r="I2141" s="2" t="str">
        <f t="shared" si="34"/>
        <v>Grava della Vacca</v>
      </c>
    </row>
    <row r="2142" spans="1:9" ht="14.25" x14ac:dyDescent="0.2">
      <c r="A2142" s="13">
        <v>2387</v>
      </c>
      <c r="B2142" s="18" t="s">
        <v>3909</v>
      </c>
      <c r="C2142" s="15" t="s">
        <v>2161</v>
      </c>
      <c r="D2142" s="15" t="s">
        <v>6107</v>
      </c>
      <c r="E2142" s="15" t="s">
        <v>1500</v>
      </c>
      <c r="F2142" s="15"/>
      <c r="G2142" s="13">
        <v>17</v>
      </c>
      <c r="H2142" s="2" t="s">
        <v>6107</v>
      </c>
      <c r="I2142" s="2" t="str">
        <f t="shared" si="34"/>
        <v xml:space="preserve">Grava del  Sottobosco </v>
      </c>
    </row>
    <row r="2143" spans="1:9" ht="14.25" x14ac:dyDescent="0.2">
      <c r="A2143" s="13">
        <v>2388</v>
      </c>
      <c r="B2143" s="18" t="s">
        <v>3910</v>
      </c>
      <c r="C2143" s="15" t="s">
        <v>1628</v>
      </c>
      <c r="D2143" s="15" t="s">
        <v>6108</v>
      </c>
      <c r="E2143" s="15" t="s">
        <v>638</v>
      </c>
      <c r="F2143" s="15"/>
      <c r="G2143" s="13">
        <v>17</v>
      </c>
      <c r="H2143" s="2" t="s">
        <v>6108</v>
      </c>
      <c r="I2143" s="2" t="str">
        <f t="shared" si="34"/>
        <v>Grava di Pietra Appesa 2</v>
      </c>
    </row>
    <row r="2144" spans="1:9" ht="14.25" x14ac:dyDescent="0.2">
      <c r="A2144" s="13">
        <v>2389</v>
      </c>
      <c r="B2144" s="18" t="s">
        <v>3911</v>
      </c>
      <c r="C2144" s="15" t="s">
        <v>2325</v>
      </c>
      <c r="D2144" s="15" t="s">
        <v>6109</v>
      </c>
      <c r="E2144" s="15" t="s">
        <v>638</v>
      </c>
      <c r="F2144" s="15"/>
      <c r="G2144" s="13">
        <v>17</v>
      </c>
      <c r="H2144" s="2" t="s">
        <v>6109</v>
      </c>
      <c r="I2144" s="2" t="str">
        <f t="shared" si="34"/>
        <v>Grava del Km 119</v>
      </c>
    </row>
    <row r="2145" spans="1:9" ht="14.25" x14ac:dyDescent="0.2">
      <c r="A2145" s="13">
        <v>2390</v>
      </c>
      <c r="B2145" s="18" t="s">
        <v>3912</v>
      </c>
      <c r="C2145" s="15" t="s">
        <v>1628</v>
      </c>
      <c r="D2145" s="15" t="s">
        <v>6110</v>
      </c>
      <c r="E2145" s="15" t="s">
        <v>1515</v>
      </c>
      <c r="F2145" s="15"/>
      <c r="G2145" s="13">
        <v>17</v>
      </c>
      <c r="H2145" s="2" t="s">
        <v>6110</v>
      </c>
      <c r="I2145" s="2" t="str">
        <f t="shared" si="34"/>
        <v>Grava di Casa di Bari</v>
      </c>
    </row>
    <row r="2146" spans="1:9" ht="14.25" x14ac:dyDescent="0.2">
      <c r="A2146" s="13">
        <v>2391</v>
      </c>
      <c r="B2146" s="18" t="s">
        <v>2578</v>
      </c>
      <c r="C2146" s="15" t="s">
        <v>3913</v>
      </c>
      <c r="D2146" s="15" t="s">
        <v>6111</v>
      </c>
      <c r="E2146" s="15" t="s">
        <v>1500</v>
      </c>
      <c r="F2146" s="15"/>
      <c r="G2146" s="13">
        <v>2</v>
      </c>
      <c r="H2146" s="2" t="s">
        <v>6111</v>
      </c>
      <c r="I2146" s="2" t="str">
        <f t="shared" si="34"/>
        <v>Grotticella sopra Carmine</v>
      </c>
    </row>
    <row r="2147" spans="1:9" ht="14.25" x14ac:dyDescent="0.2">
      <c r="A2147" s="13">
        <v>2392</v>
      </c>
      <c r="B2147" s="18" t="s">
        <v>3914</v>
      </c>
      <c r="C2147" s="15" t="s">
        <v>6311</v>
      </c>
      <c r="D2147" s="15" t="s">
        <v>6350</v>
      </c>
      <c r="E2147" s="15" t="s">
        <v>1497</v>
      </c>
      <c r="F2147" s="15" t="s">
        <v>3563</v>
      </c>
      <c r="G2147" s="13">
        <v>2</v>
      </c>
      <c r="H2147" s="2" t="s">
        <v>6350</v>
      </c>
      <c r="I2147" s="2" t="str">
        <f t="shared" si="34"/>
        <v>Grava presso Cancello 2</v>
      </c>
    </row>
    <row r="2148" spans="1:9" ht="14.25" x14ac:dyDescent="0.2">
      <c r="A2148" s="13">
        <v>2393</v>
      </c>
      <c r="B2148" s="18" t="s">
        <v>3915</v>
      </c>
      <c r="C2148" s="15" t="s">
        <v>3916</v>
      </c>
      <c r="D2148" s="15" t="s">
        <v>6112</v>
      </c>
      <c r="E2148" s="15" t="s">
        <v>1497</v>
      </c>
      <c r="F2148" s="15" t="s">
        <v>3563</v>
      </c>
      <c r="G2148" s="13">
        <v>2</v>
      </c>
      <c r="H2148" s="2" t="s">
        <v>6112</v>
      </c>
      <c r="I2148" s="2" t="str">
        <f t="shared" si="34"/>
        <v>Buca sotto Tricarico</v>
      </c>
    </row>
    <row r="2149" spans="1:9" ht="14.25" x14ac:dyDescent="0.2">
      <c r="A2149" s="13">
        <v>2394</v>
      </c>
      <c r="B2149" s="18" t="s">
        <v>3917</v>
      </c>
      <c r="C2149" s="15" t="s">
        <v>3918</v>
      </c>
      <c r="D2149" s="15" t="s">
        <v>6113</v>
      </c>
      <c r="E2149" s="15" t="s">
        <v>1500</v>
      </c>
      <c r="F2149" s="15"/>
      <c r="G2149" s="13">
        <v>2</v>
      </c>
      <c r="H2149" s="2" t="s">
        <v>6113</v>
      </c>
      <c r="I2149" s="2" t="str">
        <f t="shared" si="34"/>
        <v>Buca nel Settore 32</v>
      </c>
    </row>
    <row r="2150" spans="1:9" ht="14.25" x14ac:dyDescent="0.2">
      <c r="A2150" s="13">
        <v>2395</v>
      </c>
      <c r="B2150" s="18" t="s">
        <v>1950</v>
      </c>
      <c r="C2150" s="15" t="s">
        <v>3919</v>
      </c>
      <c r="D2150" s="15" t="s">
        <v>6114</v>
      </c>
      <c r="E2150" s="15" t="s">
        <v>638</v>
      </c>
      <c r="F2150" s="15"/>
      <c r="G2150" s="13">
        <v>18</v>
      </c>
      <c r="H2150" s="2" t="s">
        <v>6114</v>
      </c>
      <c r="I2150" s="2" t="str">
        <f t="shared" si="34"/>
        <v>Antri Torre del Ponte</v>
      </c>
    </row>
    <row r="2151" spans="1:9" ht="14.25" x14ac:dyDescent="0.2">
      <c r="A2151" s="13">
        <v>2396</v>
      </c>
      <c r="B2151" s="18" t="s">
        <v>2270</v>
      </c>
      <c r="C2151" s="15" t="s">
        <v>3920</v>
      </c>
      <c r="D2151" s="15" t="s">
        <v>6115</v>
      </c>
      <c r="E2151" s="15" t="s">
        <v>1497</v>
      </c>
      <c r="F2151" s="15" t="s">
        <v>3553</v>
      </c>
      <c r="G2151" s="13">
        <v>15</v>
      </c>
      <c r="H2151" s="2" t="s">
        <v>6115</v>
      </c>
      <c r="I2151" s="2" t="str">
        <f t="shared" si="34"/>
        <v>Grotticelle sotto Cima Oliva</v>
      </c>
    </row>
    <row r="2152" spans="1:9" ht="14.25" x14ac:dyDescent="0.2">
      <c r="A2152" s="13">
        <v>2397</v>
      </c>
      <c r="B2152" s="18" t="s">
        <v>3921</v>
      </c>
      <c r="C2152" s="15" t="s">
        <v>3922</v>
      </c>
      <c r="D2152" s="15" t="s">
        <v>6116</v>
      </c>
      <c r="E2152" s="15" t="s">
        <v>1512</v>
      </c>
      <c r="F2152" s="15"/>
      <c r="G2152" s="13">
        <v>20</v>
      </c>
      <c r="H2152" s="2" t="s">
        <v>6116</v>
      </c>
      <c r="I2152" s="2" t="str">
        <f t="shared" si="34"/>
        <v>Grotticella al Km 82,400 S.S. 89</v>
      </c>
    </row>
    <row r="2153" spans="1:9" ht="14.25" x14ac:dyDescent="0.2">
      <c r="A2153" s="13">
        <v>2398</v>
      </c>
      <c r="B2153" s="18" t="s">
        <v>1520</v>
      </c>
      <c r="C2153" s="15" t="s">
        <v>3923</v>
      </c>
      <c r="D2153" s="15" t="s">
        <v>6117</v>
      </c>
      <c r="E2153" s="15" t="s">
        <v>1512</v>
      </c>
      <c r="F2153" s="15"/>
      <c r="G2153" s="13">
        <v>18</v>
      </c>
      <c r="H2153" s="2" t="s">
        <v>6117</v>
      </c>
      <c r="I2153" s="2" t="str">
        <f t="shared" si="34"/>
        <v>Frattura occidentale Manaccora</v>
      </c>
    </row>
    <row r="2154" spans="1:9" ht="14.25" x14ac:dyDescent="0.2">
      <c r="A2154" s="13">
        <v>2399</v>
      </c>
      <c r="B2154" s="18" t="s">
        <v>3924</v>
      </c>
      <c r="C2154" s="15" t="s">
        <v>1124</v>
      </c>
      <c r="D2154" s="15" t="s">
        <v>6118</v>
      </c>
      <c r="E2154" s="15" t="s">
        <v>649</v>
      </c>
      <c r="F2154" s="15"/>
      <c r="G2154" s="13">
        <v>15</v>
      </c>
      <c r="H2154" s="2" t="s">
        <v>6118</v>
      </c>
      <c r="I2154" s="2" t="str">
        <f t="shared" si="34"/>
        <v>Grotta Failli</v>
      </c>
    </row>
    <row r="2155" spans="1:9" ht="14.25" x14ac:dyDescent="0.2">
      <c r="A2155" s="13">
        <v>2400</v>
      </c>
      <c r="B2155" s="18" t="s">
        <v>3925</v>
      </c>
      <c r="C2155" s="15" t="s">
        <v>1129</v>
      </c>
      <c r="D2155" s="15" t="s">
        <v>439</v>
      </c>
      <c r="E2155" s="15" t="s">
        <v>649</v>
      </c>
      <c r="F2155" s="15"/>
      <c r="G2155" s="13">
        <v>15</v>
      </c>
      <c r="H2155" s="2" t="s">
        <v>439</v>
      </c>
      <c r="I2155" s="2" t="str">
        <f t="shared" si="34"/>
        <v>Grotta della Ferrovia</v>
      </c>
    </row>
    <row r="2156" spans="1:9" ht="14.25" x14ac:dyDescent="0.2">
      <c r="A2156" s="13">
        <v>2401</v>
      </c>
      <c r="B2156" s="18" t="s">
        <v>1032</v>
      </c>
      <c r="C2156" s="15" t="s">
        <v>3802</v>
      </c>
      <c r="D2156" s="15" t="s">
        <v>6119</v>
      </c>
      <c r="E2156" s="15" t="s">
        <v>649</v>
      </c>
      <c r="F2156" s="15"/>
      <c r="G2156" s="13">
        <v>15</v>
      </c>
      <c r="H2156" s="2" t="s">
        <v>6119</v>
      </c>
      <c r="I2156" s="2" t="str">
        <f t="shared" si="34"/>
        <v>Grotta sopra la grotta Sant'Anna</v>
      </c>
    </row>
    <row r="2157" spans="1:9" ht="14.25" x14ac:dyDescent="0.2">
      <c r="A2157" s="13">
        <v>2402</v>
      </c>
      <c r="B2157" s="18" t="s">
        <v>3926</v>
      </c>
      <c r="C2157" s="15" t="s">
        <v>2057</v>
      </c>
      <c r="D2157" s="15" t="s">
        <v>6120</v>
      </c>
      <c r="E2157" s="15" t="s">
        <v>1497</v>
      </c>
      <c r="F2157" s="15" t="s">
        <v>3926</v>
      </c>
      <c r="G2157" s="13">
        <v>8</v>
      </c>
      <c r="H2157" s="2" t="s">
        <v>6120</v>
      </c>
      <c r="I2157" s="2" t="str">
        <f t="shared" si="34"/>
        <v>Pozzo del Canale Rovisco</v>
      </c>
    </row>
    <row r="2158" spans="1:9" ht="14.25" x14ac:dyDescent="0.2">
      <c r="A2158" s="13">
        <v>2403</v>
      </c>
      <c r="B2158" s="18" t="s">
        <v>3927</v>
      </c>
      <c r="C2158" s="15" t="s">
        <v>1117</v>
      </c>
      <c r="D2158" s="15" t="s">
        <v>6121</v>
      </c>
      <c r="E2158" s="15" t="s">
        <v>646</v>
      </c>
      <c r="F2158" s="15"/>
      <c r="G2158" s="13">
        <v>17</v>
      </c>
      <c r="H2158" s="2" t="s">
        <v>6121</v>
      </c>
      <c r="I2158" s="2" t="str">
        <f t="shared" si="34"/>
        <v>Grotta di Valle Cravutt'</v>
      </c>
    </row>
    <row r="2159" spans="1:9" ht="14.25" x14ac:dyDescent="0.2">
      <c r="A2159" s="13">
        <v>2404</v>
      </c>
      <c r="B2159" s="18" t="s">
        <v>3928</v>
      </c>
      <c r="C2159" s="15" t="s">
        <v>1195</v>
      </c>
      <c r="D2159" s="15" t="s">
        <v>6122</v>
      </c>
      <c r="E2159" s="15" t="s">
        <v>1519</v>
      </c>
      <c r="F2159" s="15"/>
      <c r="G2159" s="13">
        <v>2</v>
      </c>
      <c r="H2159" s="2" t="s">
        <v>6122</v>
      </c>
      <c r="I2159" s="2" t="str">
        <f t="shared" si="34"/>
        <v>Grotta  San Giovanni (sin. Grotta Tommasone)</v>
      </c>
    </row>
    <row r="2160" spans="1:9" ht="14.25" x14ac:dyDescent="0.2">
      <c r="A2160" s="13">
        <v>2405</v>
      </c>
      <c r="B2160" s="18" t="s">
        <v>3929</v>
      </c>
      <c r="C2160" s="15" t="s">
        <v>1266</v>
      </c>
      <c r="D2160" s="15" t="s">
        <v>6123</v>
      </c>
      <c r="E2160" s="15" t="s">
        <v>1519</v>
      </c>
      <c r="F2160" s="15"/>
      <c r="G2160" s="13">
        <v>2</v>
      </c>
      <c r="H2160" s="2" t="s">
        <v>6123</v>
      </c>
      <c r="I2160" s="2" t="str">
        <f t="shared" si="34"/>
        <v xml:space="preserve">Grottone San Giovanni </v>
      </c>
    </row>
    <row r="2161" spans="1:9" ht="14.25" x14ac:dyDescent="0.2">
      <c r="A2161" s="13">
        <v>2406</v>
      </c>
      <c r="B2161" s="18" t="s">
        <v>3930</v>
      </c>
      <c r="C2161" s="15" t="s">
        <v>2026</v>
      </c>
      <c r="D2161" s="15" t="s">
        <v>6124</v>
      </c>
      <c r="E2161" s="15" t="s">
        <v>638</v>
      </c>
      <c r="F2161" s="15"/>
      <c r="G2161" s="13">
        <v>2</v>
      </c>
      <c r="H2161" s="2" t="s">
        <v>6124</v>
      </c>
      <c r="I2161" s="2" t="str">
        <f t="shared" si="34"/>
        <v>Grava della Piscina della Ginestra</v>
      </c>
    </row>
    <row r="2162" spans="1:9" ht="14.25" x14ac:dyDescent="0.2">
      <c r="A2162" s="13">
        <v>2407</v>
      </c>
      <c r="B2162" s="18" t="s">
        <v>3931</v>
      </c>
      <c r="C2162" s="15" t="s">
        <v>3932</v>
      </c>
      <c r="D2162" s="15" t="s">
        <v>6125</v>
      </c>
      <c r="E2162" s="15" t="s">
        <v>638</v>
      </c>
      <c r="F2162" s="15"/>
      <c r="G2162" s="13">
        <v>18</v>
      </c>
      <c r="H2162" s="2" t="s">
        <v>6125</v>
      </c>
      <c r="I2162" s="2" t="str">
        <f t="shared" si="34"/>
        <v>Capo Vieste  La Salata Capo Vieste 1</v>
      </c>
    </row>
    <row r="2163" spans="1:9" ht="14.25" x14ac:dyDescent="0.2">
      <c r="A2163" s="13">
        <v>2408</v>
      </c>
      <c r="B2163" s="18" t="s">
        <v>3933</v>
      </c>
      <c r="C2163" s="15" t="s">
        <v>3932</v>
      </c>
      <c r="D2163" s="15" t="s">
        <v>6126</v>
      </c>
      <c r="E2163" s="15" t="s">
        <v>638</v>
      </c>
      <c r="F2163" s="15"/>
      <c r="G2163" s="13">
        <v>18</v>
      </c>
      <c r="H2163" s="2" t="s">
        <v>6126</v>
      </c>
      <c r="I2163" s="2" t="str">
        <f t="shared" si="34"/>
        <v>Capo Vieste  La Salata Capo Vieste 2</v>
      </c>
    </row>
    <row r="2164" spans="1:9" ht="14.25" x14ac:dyDescent="0.2">
      <c r="A2164" s="13">
        <v>2409</v>
      </c>
      <c r="B2164" s="18" t="s">
        <v>3934</v>
      </c>
      <c r="C2164" s="15" t="s">
        <v>3932</v>
      </c>
      <c r="D2164" s="15" t="s">
        <v>6127</v>
      </c>
      <c r="E2164" s="15" t="s">
        <v>638</v>
      </c>
      <c r="F2164" s="15"/>
      <c r="G2164" s="13">
        <v>18</v>
      </c>
      <c r="H2164" s="2" t="s">
        <v>6127</v>
      </c>
      <c r="I2164" s="2" t="str">
        <f t="shared" si="34"/>
        <v>Capo Vieste  La Salata Capo Vieste 3</v>
      </c>
    </row>
    <row r="2165" spans="1:9" ht="14.25" x14ac:dyDescent="0.2">
      <c r="A2165" s="13">
        <v>2410</v>
      </c>
      <c r="B2165" s="18" t="s">
        <v>3935</v>
      </c>
      <c r="C2165" s="15" t="s">
        <v>3932</v>
      </c>
      <c r="D2165" s="15" t="s">
        <v>6128</v>
      </c>
      <c r="E2165" s="15" t="s">
        <v>638</v>
      </c>
      <c r="F2165" s="15"/>
      <c r="G2165" s="13">
        <v>18</v>
      </c>
      <c r="H2165" s="2" t="s">
        <v>6128</v>
      </c>
      <c r="I2165" s="2" t="str">
        <f t="shared" si="34"/>
        <v>Capo Vieste  La Salata Capo Vieste 4</v>
      </c>
    </row>
    <row r="2166" spans="1:9" ht="14.25" x14ac:dyDescent="0.2">
      <c r="A2166" s="13">
        <v>2411</v>
      </c>
      <c r="B2166" s="18" t="s">
        <v>3936</v>
      </c>
      <c r="C2166" s="15" t="s">
        <v>2967</v>
      </c>
      <c r="D2166" s="15" t="s">
        <v>6129</v>
      </c>
      <c r="E2166" s="15" t="s">
        <v>638</v>
      </c>
      <c r="F2166" s="15"/>
      <c r="G2166" s="13">
        <v>17</v>
      </c>
      <c r="H2166" s="2" t="s">
        <v>6129</v>
      </c>
      <c r="I2166" s="2" t="str">
        <f t="shared" si="34"/>
        <v>Buca di Toppo di Chionco</v>
      </c>
    </row>
    <row r="2167" spans="1:9" ht="14.25" x14ac:dyDescent="0.2">
      <c r="A2167" s="13">
        <v>2412</v>
      </c>
      <c r="B2167" s="18" t="s">
        <v>3937</v>
      </c>
      <c r="C2167" s="15" t="s">
        <v>1628</v>
      </c>
      <c r="D2167" s="15" t="s">
        <v>6130</v>
      </c>
      <c r="E2167" s="15" t="s">
        <v>638</v>
      </c>
      <c r="F2167" s="15"/>
      <c r="G2167" s="13">
        <v>17</v>
      </c>
      <c r="H2167" s="2" t="s">
        <v>6130</v>
      </c>
      <c r="I2167" s="2" t="str">
        <f t="shared" si="34"/>
        <v>Grava di Zarra</v>
      </c>
    </row>
    <row r="2168" spans="1:9" ht="14.25" x14ac:dyDescent="0.2">
      <c r="A2168" s="13">
        <v>2413</v>
      </c>
      <c r="B2168" s="18" t="s">
        <v>3938</v>
      </c>
      <c r="C2168" s="15" t="s">
        <v>3682</v>
      </c>
      <c r="D2168" s="15" t="s">
        <v>6131</v>
      </c>
      <c r="E2168" s="15" t="s">
        <v>1515</v>
      </c>
      <c r="F2168" s="15"/>
      <c r="G2168" s="13">
        <v>17</v>
      </c>
      <c r="H2168" s="2" t="s">
        <v>6131</v>
      </c>
      <c r="I2168" s="2" t="str">
        <f t="shared" si="34"/>
        <v>Buca dei Mufloni</v>
      </c>
    </row>
    <row r="2169" spans="1:9" ht="14.25" x14ac:dyDescent="0.2">
      <c r="A2169" s="13">
        <v>2414</v>
      </c>
      <c r="B2169" s="18" t="s">
        <v>3939</v>
      </c>
      <c r="C2169" s="15" t="s">
        <v>2983</v>
      </c>
      <c r="D2169" s="15" t="s">
        <v>6132</v>
      </c>
      <c r="E2169" s="15" t="s">
        <v>1515</v>
      </c>
      <c r="F2169" s="15"/>
      <c r="G2169" s="13">
        <v>17</v>
      </c>
      <c r="H2169" s="2" t="s">
        <v>6132</v>
      </c>
      <c r="I2169" s="2" t="str">
        <f t="shared" si="34"/>
        <v>Buco del Ragno</v>
      </c>
    </row>
    <row r="2170" spans="1:9" ht="14.25" x14ac:dyDescent="0.2">
      <c r="A2170" s="13">
        <v>2415</v>
      </c>
      <c r="B2170" s="18" t="s">
        <v>3940</v>
      </c>
      <c r="C2170" s="15" t="s">
        <v>2967</v>
      </c>
      <c r="D2170" s="15" t="s">
        <v>6133</v>
      </c>
      <c r="E2170" s="15" t="s">
        <v>1515</v>
      </c>
      <c r="F2170" s="15"/>
      <c r="G2170" s="13">
        <v>17</v>
      </c>
      <c r="H2170" s="2" t="s">
        <v>6133</v>
      </c>
      <c r="I2170" s="2" t="str">
        <f t="shared" si="34"/>
        <v>Buca di Pischipino</v>
      </c>
    </row>
    <row r="2171" spans="1:9" ht="14.25" x14ac:dyDescent="0.2">
      <c r="A2171" s="13">
        <v>2416</v>
      </c>
      <c r="B2171" s="18" t="s">
        <v>3941</v>
      </c>
      <c r="C2171" s="15" t="s">
        <v>3942</v>
      </c>
      <c r="D2171" s="15" t="s">
        <v>6134</v>
      </c>
      <c r="E2171" s="15" t="s">
        <v>1515</v>
      </c>
      <c r="F2171" s="15"/>
      <c r="G2171" s="13">
        <v>17</v>
      </c>
      <c r="H2171" s="2" t="s">
        <v>6134</v>
      </c>
      <c r="I2171" s="2" t="str">
        <f t="shared" si="34"/>
        <v>Capovento   Contursi</v>
      </c>
    </row>
    <row r="2172" spans="1:9" ht="14.25" x14ac:dyDescent="0.2">
      <c r="A2172" s="13">
        <v>2417</v>
      </c>
      <c r="B2172" s="18" t="s">
        <v>3943</v>
      </c>
      <c r="C2172" s="15" t="s">
        <v>1256</v>
      </c>
      <c r="D2172" s="15" t="s">
        <v>6135</v>
      </c>
      <c r="E2172" s="15" t="s">
        <v>1515</v>
      </c>
      <c r="F2172" s="15"/>
      <c r="G2172" s="13">
        <v>17</v>
      </c>
      <c r="H2172" s="2" t="s">
        <v>6135</v>
      </c>
      <c r="I2172" s="2" t="str">
        <f t="shared" si="34"/>
        <v>Grotta delle Colonne</v>
      </c>
    </row>
    <row r="2173" spans="1:9" ht="14.25" x14ac:dyDescent="0.2">
      <c r="A2173" s="13">
        <v>2418</v>
      </c>
      <c r="B2173" s="18" t="s">
        <v>3944</v>
      </c>
      <c r="C2173" s="15" t="s">
        <v>3945</v>
      </c>
      <c r="D2173" s="15" t="s">
        <v>6136</v>
      </c>
      <c r="E2173" s="15" t="s">
        <v>1824</v>
      </c>
      <c r="F2173" s="15" t="s">
        <v>3946</v>
      </c>
      <c r="G2173" s="13">
        <v>2</v>
      </c>
      <c r="H2173" s="2" t="s">
        <v>6136</v>
      </c>
      <c r="I2173" s="2" t="str">
        <f t="shared" si="34"/>
        <v>Buca Falascone</v>
      </c>
    </row>
    <row r="2174" spans="1:9" ht="14.25" x14ac:dyDescent="0.2">
      <c r="A2174" s="13">
        <v>2419</v>
      </c>
      <c r="B2174" s="18" t="s">
        <v>3717</v>
      </c>
      <c r="C2174" s="15" t="s">
        <v>2513</v>
      </c>
      <c r="D2174" s="15" t="s">
        <v>6137</v>
      </c>
      <c r="E2174" s="15" t="s">
        <v>1497</v>
      </c>
      <c r="F2174" s="15" t="s">
        <v>3563</v>
      </c>
      <c r="G2174" s="13">
        <v>2</v>
      </c>
      <c r="H2174" s="2" t="s">
        <v>6137</v>
      </c>
      <c r="I2174" s="2" t="str">
        <f t="shared" si="34"/>
        <v>grotta Segnale</v>
      </c>
    </row>
    <row r="2175" spans="1:9" ht="14.25" x14ac:dyDescent="0.2">
      <c r="A2175" s="13">
        <v>2420</v>
      </c>
      <c r="B2175" s="18" t="s">
        <v>3947</v>
      </c>
      <c r="C2175" s="15" t="s">
        <v>3948</v>
      </c>
      <c r="D2175" s="15" t="s">
        <v>6138</v>
      </c>
      <c r="E2175" s="15" t="s">
        <v>1824</v>
      </c>
      <c r="F2175" s="15" t="s">
        <v>3949</v>
      </c>
      <c r="G2175" s="13">
        <v>2</v>
      </c>
      <c r="H2175" s="2" t="s">
        <v>6138</v>
      </c>
      <c r="I2175" s="2" t="str">
        <f t="shared" si="34"/>
        <v>eremo del  Mulino</v>
      </c>
    </row>
    <row r="2176" spans="1:9" ht="14.25" x14ac:dyDescent="0.2">
      <c r="A2176" s="13">
        <v>2421</v>
      </c>
      <c r="B2176" s="18" t="s">
        <v>3950</v>
      </c>
      <c r="C2176" s="15" t="s">
        <v>3951</v>
      </c>
      <c r="D2176" s="15" t="s">
        <v>6139</v>
      </c>
      <c r="E2176" s="15" t="s">
        <v>1497</v>
      </c>
      <c r="F2176" s="15" t="s">
        <v>1496</v>
      </c>
      <c r="G2176" s="13">
        <v>2</v>
      </c>
      <c r="H2176" s="2" t="s">
        <v>6139</v>
      </c>
      <c r="I2176" s="2" t="str">
        <f t="shared" si="34"/>
        <v>buca sotto      Montenero (sin. Buca dei chiodini)</v>
      </c>
    </row>
    <row r="2177" spans="1:9" ht="14.25" x14ac:dyDescent="0.2">
      <c r="A2177" s="13">
        <v>2422</v>
      </c>
      <c r="B2177" s="18" t="s">
        <v>3952</v>
      </c>
      <c r="C2177" s="15" t="s">
        <v>3953</v>
      </c>
      <c r="D2177" s="15" t="s">
        <v>6140</v>
      </c>
      <c r="E2177" s="15" t="s">
        <v>691</v>
      </c>
      <c r="F2177" s="15" t="s">
        <v>3954</v>
      </c>
      <c r="G2177" s="13">
        <v>21</v>
      </c>
      <c r="H2177" s="2" t="s">
        <v>6140</v>
      </c>
      <c r="I2177" s="2" t="str">
        <f t="shared" si="34"/>
        <v>grava Monte Jacovizzo</v>
      </c>
    </row>
    <row r="2178" spans="1:9" ht="14.25" x14ac:dyDescent="0.2">
      <c r="A2178" s="13">
        <v>2423</v>
      </c>
      <c r="B2178" s="18" t="s">
        <v>3955</v>
      </c>
      <c r="C2178" s="15" t="s">
        <v>3956</v>
      </c>
      <c r="D2178" s="15" t="s">
        <v>6141</v>
      </c>
      <c r="E2178" s="15" t="s">
        <v>1497</v>
      </c>
      <c r="F2178" s="15" t="s">
        <v>3957</v>
      </c>
      <c r="G2178" s="13">
        <v>2</v>
      </c>
      <c r="H2178" s="2" t="s">
        <v>6141</v>
      </c>
      <c r="I2178" s="2" t="str">
        <f t="shared" si="34"/>
        <v>inghiottitoio  La Selva</v>
      </c>
    </row>
    <row r="2179" spans="1:9" ht="14.25" x14ac:dyDescent="0.2">
      <c r="A2179" s="13">
        <v>2424</v>
      </c>
      <c r="B2179" s="18" t="s">
        <v>2354</v>
      </c>
      <c r="C2179" s="15" t="s">
        <v>3958</v>
      </c>
      <c r="D2179" s="15" t="s">
        <v>6142</v>
      </c>
      <c r="E2179" s="15" t="s">
        <v>1497</v>
      </c>
      <c r="F2179" s="15" t="s">
        <v>3959</v>
      </c>
      <c r="G2179" s="13">
        <v>2</v>
      </c>
      <c r="H2179" s="2" t="s">
        <v>6142</v>
      </c>
      <c r="I2179" s="2" t="str">
        <f t="shared" si="34"/>
        <v>buco sotto il Kanyon</v>
      </c>
    </row>
    <row r="2180" spans="1:9" ht="14.25" x14ac:dyDescent="0.2">
      <c r="A2180" s="13">
        <v>2425</v>
      </c>
      <c r="B2180" s="18" t="s">
        <v>3960</v>
      </c>
      <c r="C2180" s="15" t="s">
        <v>3953</v>
      </c>
      <c r="D2180" s="15" t="s">
        <v>6143</v>
      </c>
      <c r="E2180" s="15" t="s">
        <v>640</v>
      </c>
      <c r="F2180" s="15" t="s">
        <v>2162</v>
      </c>
      <c r="G2180" s="13">
        <v>21</v>
      </c>
      <c r="H2180" s="2" t="s">
        <v>6143</v>
      </c>
      <c r="I2180" s="2" t="str">
        <f t="shared" si="34"/>
        <v>grava Tommarone 2</v>
      </c>
    </row>
    <row r="2181" spans="1:9" ht="14.25" x14ac:dyDescent="0.2">
      <c r="A2181" s="13">
        <v>2426</v>
      </c>
      <c r="B2181" s="18" t="s">
        <v>3961</v>
      </c>
      <c r="C2181" s="15" t="s">
        <v>3347</v>
      </c>
      <c r="D2181" s="15" t="s">
        <v>6144</v>
      </c>
      <c r="E2181" s="15" t="s">
        <v>1519</v>
      </c>
      <c r="F2181" s="15" t="s">
        <v>3962</v>
      </c>
      <c r="G2181" s="13">
        <v>21</v>
      </c>
      <c r="H2181" s="2" t="s">
        <v>6144</v>
      </c>
      <c r="I2181" s="2" t="str">
        <f t="shared" si="34"/>
        <v>grotta di Perta</v>
      </c>
    </row>
    <row r="2182" spans="1:9" ht="14.25" x14ac:dyDescent="0.2">
      <c r="A2182" s="13">
        <v>2427</v>
      </c>
      <c r="B2182" s="18" t="s">
        <v>3953</v>
      </c>
      <c r="C2182" s="15"/>
      <c r="D2182" s="15" t="s">
        <v>3953</v>
      </c>
      <c r="E2182" s="15" t="s">
        <v>1497</v>
      </c>
      <c r="F2182" s="15" t="s">
        <v>3963</v>
      </c>
      <c r="G2182" s="13">
        <v>21</v>
      </c>
      <c r="H2182" s="2" t="s">
        <v>6145</v>
      </c>
      <c r="I2182" s="2" t="str">
        <f>MID(H2182,2,1000)</f>
        <v>grava</v>
      </c>
    </row>
    <row r="2183" spans="1:9" ht="14.25" x14ac:dyDescent="0.2">
      <c r="A2183" s="13">
        <v>2428</v>
      </c>
      <c r="B2183" s="18" t="s">
        <v>3964</v>
      </c>
      <c r="C2183" s="15"/>
      <c r="D2183" s="15" t="s">
        <v>3964</v>
      </c>
      <c r="E2183" s="15" t="s">
        <v>1647</v>
      </c>
      <c r="F2183" s="15" t="s">
        <v>2286</v>
      </c>
      <c r="G2183" s="13">
        <v>2</v>
      </c>
      <c r="H2183" s="2" t="s">
        <v>6146</v>
      </c>
      <c r="I2183" s="2" t="str">
        <f>MID(H2183,2,1000)</f>
        <v xml:space="preserve">trabucco 2 Valle Palombara </v>
      </c>
    </row>
    <row r="2184" spans="1:9" ht="14.25" x14ac:dyDescent="0.2">
      <c r="A2184" s="13">
        <v>2429</v>
      </c>
      <c r="B2184" s="18" t="s">
        <v>3965</v>
      </c>
      <c r="C2184" s="15"/>
      <c r="D2184" s="15" t="s">
        <v>3965</v>
      </c>
      <c r="E2184" s="15" t="s">
        <v>1497</v>
      </c>
      <c r="F2184" s="15" t="s">
        <v>3966</v>
      </c>
      <c r="G2184" s="13">
        <v>8</v>
      </c>
      <c r="H2184" s="2" t="s">
        <v>6147</v>
      </c>
      <c r="I2184" s="2" t="str">
        <f>MID(H2184,2,1000)</f>
        <v>Grottino Stancavacche</v>
      </c>
    </row>
    <row r="2185" spans="1:9" ht="14.25" x14ac:dyDescent="0.2">
      <c r="A2185" s="13">
        <v>2430</v>
      </c>
      <c r="B2185" s="18" t="s">
        <v>3967</v>
      </c>
      <c r="C2185" s="15" t="s">
        <v>3968</v>
      </c>
      <c r="D2185" s="15" t="s">
        <v>6148</v>
      </c>
      <c r="E2185" s="15" t="s">
        <v>638</v>
      </c>
      <c r="F2185" s="15" t="s">
        <v>3967</v>
      </c>
      <c r="G2185" s="13">
        <v>17</v>
      </c>
      <c r="H2185" s="2" t="s">
        <v>6148</v>
      </c>
      <c r="I2185" s="2" t="str">
        <f t="shared" si="34"/>
        <v>grava di Scappitedda</v>
      </c>
    </row>
    <row r="2186" spans="1:9" ht="14.25" x14ac:dyDescent="0.2">
      <c r="A2186" s="13">
        <v>2431</v>
      </c>
      <c r="B2186" s="18" t="s">
        <v>1968</v>
      </c>
      <c r="C2186" s="15" t="s">
        <v>3969</v>
      </c>
      <c r="D2186" s="15" t="s">
        <v>6149</v>
      </c>
      <c r="E2186" s="15" t="s">
        <v>1515</v>
      </c>
      <c r="F2186" s="15" t="s">
        <v>1968</v>
      </c>
      <c r="G2186" s="13">
        <v>17</v>
      </c>
      <c r="H2186" s="2" t="s">
        <v>6149</v>
      </c>
      <c r="I2186" s="2" t="str">
        <f t="shared" si="34"/>
        <v>caverna di Valle della Vecchia</v>
      </c>
    </row>
    <row r="2187" spans="1:9" ht="14.25" x14ac:dyDescent="0.2">
      <c r="A2187" s="13">
        <v>2432</v>
      </c>
      <c r="B2187" s="18" t="s">
        <v>3970</v>
      </c>
      <c r="C2187" s="15" t="s">
        <v>3971</v>
      </c>
      <c r="D2187" s="15" t="s">
        <v>6150</v>
      </c>
      <c r="E2187" s="15" t="s">
        <v>1824</v>
      </c>
      <c r="F2187" s="15" t="s">
        <v>3972</v>
      </c>
      <c r="G2187" s="13">
        <v>17</v>
      </c>
      <c r="H2187" s="2" t="s">
        <v>6150</v>
      </c>
      <c r="I2187" s="2" t="str">
        <f t="shared" si="34"/>
        <v>buca dei Prigionieri</v>
      </c>
    </row>
    <row r="2188" spans="1:9" ht="14.25" x14ac:dyDescent="0.2">
      <c r="A2188" s="13">
        <v>2433</v>
      </c>
      <c r="B2188" s="18" t="s">
        <v>3973</v>
      </c>
      <c r="C2188" s="15" t="s">
        <v>3436</v>
      </c>
      <c r="D2188" s="15" t="s">
        <v>6151</v>
      </c>
      <c r="E2188" s="15" t="s">
        <v>1515</v>
      </c>
      <c r="F2188" s="15" t="s">
        <v>3974</v>
      </c>
      <c r="G2188" s="13">
        <v>17</v>
      </c>
      <c r="H2188" s="2" t="s">
        <v>6151</v>
      </c>
      <c r="I2188" s="2" t="str">
        <f t="shared" si="34"/>
        <v>grotta di  Masseria Fandetti</v>
      </c>
    </row>
    <row r="2189" spans="1:9" ht="14.25" x14ac:dyDescent="0.2">
      <c r="A2189" s="13">
        <v>2434</v>
      </c>
      <c r="B2189" s="18" t="s">
        <v>3975</v>
      </c>
      <c r="C2189" s="15" t="s">
        <v>3436</v>
      </c>
      <c r="D2189" s="15" t="s">
        <v>6152</v>
      </c>
      <c r="E2189" s="15" t="s">
        <v>1515</v>
      </c>
      <c r="F2189" s="15" t="s">
        <v>3974</v>
      </c>
      <c r="G2189" s="13">
        <v>17</v>
      </c>
      <c r="H2189" s="2" t="s">
        <v>6152</v>
      </c>
      <c r="I2189" s="2" t="str">
        <f t="shared" si="34"/>
        <v>grotta di  Masseria Fandetti 2</v>
      </c>
    </row>
    <row r="2190" spans="1:9" ht="14.25" x14ac:dyDescent="0.2">
      <c r="A2190" s="13">
        <v>2435</v>
      </c>
      <c r="B2190" s="18" t="s">
        <v>3976</v>
      </c>
      <c r="C2190" s="15" t="s">
        <v>2513</v>
      </c>
      <c r="D2190" s="15" t="s">
        <v>6153</v>
      </c>
      <c r="E2190" s="15" t="s">
        <v>1515</v>
      </c>
      <c r="F2190" s="15" t="s">
        <v>3899</v>
      </c>
      <c r="G2190" s="13">
        <v>17</v>
      </c>
      <c r="H2190" s="2" t="s">
        <v>6153</v>
      </c>
      <c r="I2190" s="2" t="str">
        <f t="shared" si="34"/>
        <v>grotta Crollata</v>
      </c>
    </row>
    <row r="2191" spans="1:9" ht="14.25" x14ac:dyDescent="0.2">
      <c r="A2191" s="13">
        <v>2436</v>
      </c>
      <c r="B2191" s="18" t="s">
        <v>3977</v>
      </c>
      <c r="C2191" s="15" t="s">
        <v>3953</v>
      </c>
      <c r="D2191" s="15" t="s">
        <v>6154</v>
      </c>
      <c r="E2191" s="15" t="s">
        <v>638</v>
      </c>
      <c r="F2191" s="15" t="s">
        <v>3978</v>
      </c>
      <c r="G2191" s="13">
        <v>17</v>
      </c>
      <c r="H2191" s="2" t="s">
        <v>6154</v>
      </c>
      <c r="I2191" s="2" t="str">
        <f t="shared" si="34"/>
        <v>grava Stingioromano</v>
      </c>
    </row>
    <row r="2192" spans="1:9" ht="14.25" x14ac:dyDescent="0.2">
      <c r="A2192" s="13">
        <v>2437</v>
      </c>
      <c r="B2192" s="18" t="s">
        <v>3979</v>
      </c>
      <c r="C2192" s="15" t="s">
        <v>3980</v>
      </c>
      <c r="D2192" s="15" t="s">
        <v>6155</v>
      </c>
      <c r="E2192" s="15" t="s">
        <v>638</v>
      </c>
      <c r="F2192" s="15" t="s">
        <v>3981</v>
      </c>
      <c r="G2192" s="13">
        <v>17</v>
      </c>
      <c r="H2192" s="2" t="s">
        <v>6155</v>
      </c>
      <c r="I2192" s="2" t="str">
        <f t="shared" si="34"/>
        <v>grava della Sartòscene (tartaruga)</v>
      </c>
    </row>
    <row r="2193" spans="1:9" ht="14.25" x14ac:dyDescent="0.2">
      <c r="A2193" s="13">
        <v>2438</v>
      </c>
      <c r="B2193" s="18" t="s">
        <v>3982</v>
      </c>
      <c r="C2193" s="15" t="s">
        <v>3983</v>
      </c>
      <c r="D2193" s="15" t="s">
        <v>6156</v>
      </c>
      <c r="E2193" s="15" t="s">
        <v>638</v>
      </c>
      <c r="F2193" s="15" t="s">
        <v>3984</v>
      </c>
      <c r="G2193" s="13">
        <v>17</v>
      </c>
      <c r="H2193" s="2" t="s">
        <v>6156</v>
      </c>
      <c r="I2193" s="2" t="str">
        <f t="shared" si="34"/>
        <v>buca del Capriolo</v>
      </c>
    </row>
    <row r="2194" spans="1:9" ht="14.25" x14ac:dyDescent="0.2">
      <c r="A2194" s="13">
        <v>2439</v>
      </c>
      <c r="B2194" s="18" t="s">
        <v>3985</v>
      </c>
      <c r="C2194" s="15" t="s">
        <v>2513</v>
      </c>
      <c r="D2194" s="15" t="s">
        <v>6157</v>
      </c>
      <c r="E2194" s="15" t="s">
        <v>1515</v>
      </c>
      <c r="F2194" s="15" t="s">
        <v>3985</v>
      </c>
      <c r="G2194" s="13">
        <v>17</v>
      </c>
      <c r="H2194" s="2" t="s">
        <v>6157</v>
      </c>
      <c r="I2194" s="2" t="str">
        <f t="shared" si="34"/>
        <v>grotta Quarantana</v>
      </c>
    </row>
    <row r="2195" spans="1:9" ht="14.25" x14ac:dyDescent="0.2">
      <c r="A2195" s="13">
        <v>2440</v>
      </c>
      <c r="B2195" s="18" t="s">
        <v>3986</v>
      </c>
      <c r="C2195" s="15" t="s">
        <v>3436</v>
      </c>
      <c r="D2195" s="15" t="s">
        <v>6158</v>
      </c>
      <c r="E2195" s="15" t="s">
        <v>1515</v>
      </c>
      <c r="F2195" s="15" t="s">
        <v>3986</v>
      </c>
      <c r="G2195" s="13">
        <v>17</v>
      </c>
      <c r="H2195" s="2" t="s">
        <v>6158</v>
      </c>
      <c r="I2195" s="2" t="str">
        <f t="shared" si="34"/>
        <v>grotta di  Coppa Acchiatora</v>
      </c>
    </row>
    <row r="2196" spans="1:9" ht="14.25" x14ac:dyDescent="0.2">
      <c r="A2196" s="13">
        <v>2441</v>
      </c>
      <c r="B2196" s="18" t="s">
        <v>3987</v>
      </c>
      <c r="C2196" s="15" t="s">
        <v>3389</v>
      </c>
      <c r="D2196" s="15" t="s">
        <v>6159</v>
      </c>
      <c r="E2196" s="15" t="s">
        <v>1515</v>
      </c>
      <c r="F2196" s="15" t="s">
        <v>3899</v>
      </c>
      <c r="G2196" s="13">
        <v>17</v>
      </c>
      <c r="H2196" s="2" t="s">
        <v>6159</v>
      </c>
      <c r="I2196" s="2" t="str">
        <f t="shared" si="34"/>
        <v>grotta dei Porci</v>
      </c>
    </row>
    <row r="2197" spans="1:9" ht="14.25" x14ac:dyDescent="0.2">
      <c r="A2197" s="13">
        <v>2442</v>
      </c>
      <c r="B2197" s="18" t="s">
        <v>3988</v>
      </c>
      <c r="C2197" s="15" t="s">
        <v>3347</v>
      </c>
      <c r="D2197" s="15" t="s">
        <v>6160</v>
      </c>
      <c r="E2197" s="15" t="s">
        <v>638</v>
      </c>
      <c r="F2197" s="15" t="s">
        <v>3988</v>
      </c>
      <c r="G2197" s="13">
        <v>17</v>
      </c>
      <c r="H2197" s="2" t="s">
        <v>6160</v>
      </c>
      <c r="I2197" s="2" t="str">
        <f t="shared" si="34"/>
        <v>grotta di Coppa Santa Tecla</v>
      </c>
    </row>
    <row r="2198" spans="1:9" ht="14.25" x14ac:dyDescent="0.2">
      <c r="A2198" s="13">
        <v>2443</v>
      </c>
      <c r="B2198" s="18" t="s">
        <v>2542</v>
      </c>
      <c r="C2198" s="15" t="s">
        <v>3989</v>
      </c>
      <c r="D2198" s="15" t="s">
        <v>6161</v>
      </c>
      <c r="E2198" s="15" t="s">
        <v>1497</v>
      </c>
      <c r="F2198" s="15" t="s">
        <v>3781</v>
      </c>
      <c r="G2198" s="13">
        <v>15</v>
      </c>
      <c r="H2198" s="2" t="s">
        <v>6161</v>
      </c>
      <c r="I2198" s="2" t="str">
        <f t="shared" si="34"/>
        <v>grava del  Tasso</v>
      </c>
    </row>
    <row r="2199" spans="1:9" ht="14.25" x14ac:dyDescent="0.2">
      <c r="A2199" s="13">
        <v>2444</v>
      </c>
      <c r="B2199" s="18" t="s">
        <v>3990</v>
      </c>
      <c r="C2199" s="15" t="s">
        <v>3316</v>
      </c>
      <c r="D2199" s="15" t="s">
        <v>6162</v>
      </c>
      <c r="E2199" s="15" t="s">
        <v>1497</v>
      </c>
      <c r="F2199" s="15" t="s">
        <v>3693</v>
      </c>
      <c r="G2199" s="13">
        <v>15</v>
      </c>
      <c r="H2199" s="2" t="s">
        <v>6162</v>
      </c>
      <c r="I2199" s="2" t="str">
        <f t="shared" si="34"/>
        <v>grotta della  Farfalla</v>
      </c>
    </row>
    <row r="2200" spans="1:9" ht="14.25" x14ac:dyDescent="0.2">
      <c r="A2200" s="13">
        <v>2445</v>
      </c>
      <c r="B2200" s="18" t="s">
        <v>3990</v>
      </c>
      <c r="C2200" s="15" t="s">
        <v>3991</v>
      </c>
      <c r="D2200" s="15" t="s">
        <v>6163</v>
      </c>
      <c r="E2200" s="15" t="s">
        <v>1497</v>
      </c>
      <c r="F2200" s="15" t="s">
        <v>3693</v>
      </c>
      <c r="G2200" s="13">
        <v>15</v>
      </c>
      <c r="H2200" s="2" t="s">
        <v>6163</v>
      </c>
      <c r="I2200" s="2" t="str">
        <f t="shared" si="34"/>
        <v>buco della Farfalla</v>
      </c>
    </row>
    <row r="2201" spans="1:9" ht="14.25" x14ac:dyDescent="0.2">
      <c r="A2201" s="13">
        <v>2446</v>
      </c>
      <c r="B2201" s="18" t="s">
        <v>3992</v>
      </c>
      <c r="C2201" s="15" t="s">
        <v>3993</v>
      </c>
      <c r="D2201" s="15" t="s">
        <v>6164</v>
      </c>
      <c r="E2201" s="15" t="s">
        <v>1497</v>
      </c>
      <c r="F2201" s="15" t="s">
        <v>3994</v>
      </c>
      <c r="G2201" s="13">
        <v>15</v>
      </c>
      <c r="H2201" s="2" t="s">
        <v>6164</v>
      </c>
      <c r="I2201" s="2" t="str">
        <f t="shared" ref="I2201:I2264" si="35">H2201</f>
        <v>grava del Morione 2</v>
      </c>
    </row>
    <row r="2202" spans="1:9" ht="14.25" x14ac:dyDescent="0.2">
      <c r="A2202" s="13">
        <v>2447</v>
      </c>
      <c r="B2202" s="18" t="s">
        <v>3995</v>
      </c>
      <c r="C2202" s="15" t="s">
        <v>3993</v>
      </c>
      <c r="D2202" s="15" t="s">
        <v>6165</v>
      </c>
      <c r="E2202" s="15" t="s">
        <v>1497</v>
      </c>
      <c r="F2202" s="15" t="s">
        <v>3994</v>
      </c>
      <c r="G2202" s="13">
        <v>15</v>
      </c>
      <c r="H2202" s="2" t="s">
        <v>6165</v>
      </c>
      <c r="I2202" s="2" t="str">
        <f t="shared" si="35"/>
        <v>grava del Morione 3</v>
      </c>
    </row>
    <row r="2203" spans="1:9" ht="14.25" x14ac:dyDescent="0.2">
      <c r="A2203" s="13">
        <v>2448</v>
      </c>
      <c r="B2203" s="18" t="s">
        <v>3996</v>
      </c>
      <c r="C2203" s="15" t="s">
        <v>3997</v>
      </c>
      <c r="D2203" s="15" t="s">
        <v>6166</v>
      </c>
      <c r="E2203" s="15" t="s">
        <v>1497</v>
      </c>
      <c r="F2203" s="15" t="s">
        <v>3566</v>
      </c>
      <c r="G2203" s="13">
        <v>15</v>
      </c>
      <c r="H2203" s="2" t="s">
        <v>6166</v>
      </c>
      <c r="I2203" s="2" t="str">
        <f t="shared" si="35"/>
        <v>buca di  Bastone</v>
      </c>
    </row>
    <row r="2204" spans="1:9" ht="14.25" x14ac:dyDescent="0.2">
      <c r="A2204" s="13">
        <v>2449</v>
      </c>
      <c r="B2204" s="18" t="s">
        <v>3996</v>
      </c>
      <c r="C2204" s="15" t="s">
        <v>2513</v>
      </c>
      <c r="D2204" s="15" t="s">
        <v>6167</v>
      </c>
      <c r="E2204" s="15" t="s">
        <v>1497</v>
      </c>
      <c r="F2204" s="15" t="s">
        <v>3566</v>
      </c>
      <c r="G2204" s="13">
        <v>15</v>
      </c>
      <c r="H2204" s="2" t="s">
        <v>6167</v>
      </c>
      <c r="I2204" s="2" t="str">
        <f t="shared" si="35"/>
        <v>grotta Bastone</v>
      </c>
    </row>
    <row r="2205" spans="1:9" ht="14.25" x14ac:dyDescent="0.2">
      <c r="A2205" s="13">
        <v>2450</v>
      </c>
      <c r="B2205" s="18" t="s">
        <v>3998</v>
      </c>
      <c r="C2205" s="15" t="s">
        <v>3980</v>
      </c>
      <c r="D2205" s="15" t="s">
        <v>6168</v>
      </c>
      <c r="E2205" s="15" t="s">
        <v>640</v>
      </c>
      <c r="F2205" s="15" t="s">
        <v>3998</v>
      </c>
      <c r="G2205" s="13">
        <v>15</v>
      </c>
      <c r="H2205" s="2" t="s">
        <v>6168</v>
      </c>
      <c r="I2205" s="2" t="str">
        <f t="shared" si="35"/>
        <v>grava della Piana di Montenero</v>
      </c>
    </row>
    <row r="2206" spans="1:9" ht="14.25" x14ac:dyDescent="0.2">
      <c r="A2206" s="13">
        <v>2451</v>
      </c>
      <c r="B2206" s="18" t="s">
        <v>1554</v>
      </c>
      <c r="C2206" s="15" t="s">
        <v>3999</v>
      </c>
      <c r="D2206" s="15" t="s">
        <v>6169</v>
      </c>
      <c r="E2206" s="15" t="s">
        <v>1497</v>
      </c>
      <c r="F2206" s="15" t="s">
        <v>4000</v>
      </c>
      <c r="G2206" s="13">
        <v>15</v>
      </c>
      <c r="H2206" s="2" t="s">
        <v>6169</v>
      </c>
      <c r="I2206" s="2" t="str">
        <f t="shared" si="35"/>
        <v>buca della  Lepre</v>
      </c>
    </row>
    <row r="2207" spans="1:9" ht="14.25" x14ac:dyDescent="0.2">
      <c r="A2207" s="13">
        <v>2452</v>
      </c>
      <c r="B2207" s="18" t="s">
        <v>4001</v>
      </c>
      <c r="C2207" s="15" t="s">
        <v>3983</v>
      </c>
      <c r="D2207" s="15" t="s">
        <v>6170</v>
      </c>
      <c r="E2207" s="15" t="s">
        <v>1497</v>
      </c>
      <c r="F2207" s="15" t="s">
        <v>4002</v>
      </c>
      <c r="G2207" s="13">
        <v>15</v>
      </c>
      <c r="H2207" s="2" t="s">
        <v>6170</v>
      </c>
      <c r="I2207" s="2" t="str">
        <f t="shared" si="35"/>
        <v>buca del Ceppo</v>
      </c>
    </row>
    <row r="2208" spans="1:9" ht="14.25" x14ac:dyDescent="0.2">
      <c r="A2208" s="13">
        <v>2453</v>
      </c>
      <c r="B2208" s="18" t="s">
        <v>4003</v>
      </c>
      <c r="C2208" s="15" t="s">
        <v>3983</v>
      </c>
      <c r="D2208" s="15" t="s">
        <v>6171</v>
      </c>
      <c r="E2208" s="15" t="s">
        <v>1497</v>
      </c>
      <c r="F2208" s="15" t="s">
        <v>1152</v>
      </c>
      <c r="G2208" s="13">
        <v>15</v>
      </c>
      <c r="H2208" s="2" t="s">
        <v>6171</v>
      </c>
      <c r="I2208" s="2" t="str">
        <f t="shared" si="35"/>
        <v>buca del Pioppo</v>
      </c>
    </row>
    <row r="2209" spans="1:9" ht="14.25" x14ac:dyDescent="0.2">
      <c r="A2209" s="13">
        <v>2454</v>
      </c>
      <c r="B2209" s="18" t="s">
        <v>4004</v>
      </c>
      <c r="C2209" s="15"/>
      <c r="D2209" s="15" t="s">
        <v>4004</v>
      </c>
      <c r="E2209" s="15" t="s">
        <v>1497</v>
      </c>
      <c r="F2209" s="15" t="s">
        <v>4005</v>
      </c>
      <c r="G2209" s="13">
        <v>15</v>
      </c>
      <c r="H2209" s="2" t="s">
        <v>6172</v>
      </c>
      <c r="I2209" s="2" t="str">
        <f>MID(H2209,2,1000)</f>
        <v>Barracuda</v>
      </c>
    </row>
    <row r="2210" spans="1:9" ht="14.25" x14ac:dyDescent="0.2">
      <c r="A2210" s="13">
        <v>2455</v>
      </c>
      <c r="B2210" s="18" t="s">
        <v>4006</v>
      </c>
      <c r="C2210" s="15" t="s">
        <v>3993</v>
      </c>
      <c r="D2210" s="15" t="s">
        <v>6173</v>
      </c>
      <c r="E2210" s="15" t="s">
        <v>1497</v>
      </c>
      <c r="F2210" s="15" t="s">
        <v>1152</v>
      </c>
      <c r="G2210" s="13">
        <v>15</v>
      </c>
      <c r="H2210" s="2" t="s">
        <v>6173</v>
      </c>
      <c r="I2210" s="2" t="str">
        <f t="shared" si="35"/>
        <v>grava del Serio</v>
      </c>
    </row>
    <row r="2211" spans="1:9" ht="14.25" x14ac:dyDescent="0.2">
      <c r="A2211" s="13">
        <v>2456</v>
      </c>
      <c r="B2211" s="18" t="s">
        <v>1703</v>
      </c>
      <c r="C2211" s="15" t="s">
        <v>4007</v>
      </c>
      <c r="D2211" s="15" t="s">
        <v>6174</v>
      </c>
      <c r="E2211" s="15" t="s">
        <v>1497</v>
      </c>
      <c r="F2211" s="15" t="s">
        <v>4008</v>
      </c>
      <c r="G2211" s="13">
        <v>2</v>
      </c>
      <c r="H2211" s="2" t="s">
        <v>6174</v>
      </c>
      <c r="I2211" s="2" t="str">
        <f t="shared" si="35"/>
        <v>grotta sotto la Cava</v>
      </c>
    </row>
    <row r="2212" spans="1:9" ht="14.25" x14ac:dyDescent="0.2">
      <c r="A2212" s="13">
        <v>2457</v>
      </c>
      <c r="B2212" s="18" t="s">
        <v>4009</v>
      </c>
      <c r="C2212" s="15" t="s">
        <v>4010</v>
      </c>
      <c r="D2212" s="15" t="s">
        <v>6175</v>
      </c>
      <c r="E2212" s="15" t="s">
        <v>1497</v>
      </c>
      <c r="F2212" s="15" t="s">
        <v>4008</v>
      </c>
      <c r="G2212" s="13">
        <v>2</v>
      </c>
      <c r="H2212" s="2" t="s">
        <v>6175</v>
      </c>
      <c r="I2212" s="2" t="str">
        <f t="shared" si="35"/>
        <v xml:space="preserve">grotticella sotto la Cava </v>
      </c>
    </row>
    <row r="2213" spans="1:9" ht="14.25" x14ac:dyDescent="0.2">
      <c r="A2213" s="13">
        <v>2458</v>
      </c>
      <c r="B2213" s="18" t="s">
        <v>4011</v>
      </c>
      <c r="C2213" s="15" t="s">
        <v>3340</v>
      </c>
      <c r="D2213" s="15" t="s">
        <v>6176</v>
      </c>
      <c r="E2213" s="15" t="s">
        <v>649</v>
      </c>
      <c r="F2213" s="15" t="s">
        <v>4012</v>
      </c>
      <c r="G2213" s="13">
        <v>18</v>
      </c>
      <c r="H2213" s="2" t="s">
        <v>6176</v>
      </c>
      <c r="I2213" s="2" t="str">
        <f t="shared" si="35"/>
        <v>grotta della Femmina</v>
      </c>
    </row>
    <row r="2214" spans="1:9" ht="14.25" x14ac:dyDescent="0.2">
      <c r="A2214" s="13">
        <v>2459</v>
      </c>
      <c r="B2214" s="18" t="s">
        <v>4013</v>
      </c>
      <c r="C2214" s="15" t="s">
        <v>3340</v>
      </c>
      <c r="D2214" s="15" t="s">
        <v>6177</v>
      </c>
      <c r="E2214" s="15" t="s">
        <v>1497</v>
      </c>
      <c r="F2214" s="15" t="s">
        <v>3994</v>
      </c>
      <c r="G2214" s="13">
        <v>21</v>
      </c>
      <c r="H2214" s="2" t="s">
        <v>6177</v>
      </c>
      <c r="I2214" s="2" t="str">
        <f t="shared" si="35"/>
        <v>grotta della Dimenticanza</v>
      </c>
    </row>
    <row r="2215" spans="1:9" ht="14.25" x14ac:dyDescent="0.2">
      <c r="A2215" s="13">
        <v>2460</v>
      </c>
      <c r="B2215" s="18" t="s">
        <v>4014</v>
      </c>
      <c r="C2215" s="15" t="s">
        <v>4015</v>
      </c>
      <c r="D2215" s="15" t="s">
        <v>6178</v>
      </c>
      <c r="E2215" s="15" t="s">
        <v>1515</v>
      </c>
      <c r="F2215" s="15" t="s">
        <v>4014</v>
      </c>
      <c r="G2215" s="13">
        <v>17</v>
      </c>
      <c r="H2215" s="2" t="s">
        <v>6178</v>
      </c>
      <c r="I2215" s="2" t="str">
        <f t="shared" si="35"/>
        <v>Buca di  Valle del Fruscio</v>
      </c>
    </row>
    <row r="2216" spans="1:9" ht="14.25" x14ac:dyDescent="0.2">
      <c r="A2216" s="13">
        <v>2461</v>
      </c>
      <c r="B2216" s="18" t="s">
        <v>3658</v>
      </c>
      <c r="C2216" s="15" t="s">
        <v>4015</v>
      </c>
      <c r="D2216" s="15" t="s">
        <v>6179</v>
      </c>
      <c r="E2216" s="15" t="s">
        <v>638</v>
      </c>
      <c r="F2216" s="15" t="s">
        <v>3658</v>
      </c>
      <c r="G2216" s="13">
        <v>17</v>
      </c>
      <c r="H2216" s="2" t="s">
        <v>6179</v>
      </c>
      <c r="I2216" s="2" t="str">
        <f t="shared" si="35"/>
        <v>Buca di  Caganella</v>
      </c>
    </row>
    <row r="2217" spans="1:9" ht="14.25" x14ac:dyDescent="0.2">
      <c r="A2217" s="13">
        <v>2462</v>
      </c>
      <c r="B2217" s="18" t="s">
        <v>4016</v>
      </c>
      <c r="C2217" s="15" t="s">
        <v>3980</v>
      </c>
      <c r="D2217" s="15" t="s">
        <v>6180</v>
      </c>
      <c r="E2217" s="15" t="s">
        <v>640</v>
      </c>
      <c r="F2217" s="15" t="s">
        <v>4017</v>
      </c>
      <c r="G2217" s="13">
        <v>8</v>
      </c>
      <c r="H2217" s="2" t="s">
        <v>6180</v>
      </c>
      <c r="I2217" s="2" t="str">
        <f t="shared" si="35"/>
        <v>grava della Neve</v>
      </c>
    </row>
    <row r="2218" spans="1:9" ht="14.25" x14ac:dyDescent="0.2">
      <c r="A2218" s="13">
        <v>2463</v>
      </c>
      <c r="B2218" s="18" t="s">
        <v>4018</v>
      </c>
      <c r="C2218" s="15" t="s">
        <v>4019</v>
      </c>
      <c r="D2218" s="15" t="s">
        <v>6181</v>
      </c>
      <c r="E2218" s="15" t="s">
        <v>640</v>
      </c>
      <c r="F2218" s="15" t="s">
        <v>4017</v>
      </c>
      <c r="G2218" s="13">
        <v>21</v>
      </c>
      <c r="H2218" s="2" t="s">
        <v>6181</v>
      </c>
      <c r="I2218" s="2" t="str">
        <f t="shared" si="35"/>
        <v>grotta delle  Murice</v>
      </c>
    </row>
    <row r="2219" spans="1:9" ht="14.25" x14ac:dyDescent="0.2">
      <c r="A2219" s="13">
        <v>2464</v>
      </c>
      <c r="B2219" s="18" t="s">
        <v>4020</v>
      </c>
      <c r="C2219" s="15" t="s">
        <v>1611</v>
      </c>
      <c r="D2219" s="15" t="s">
        <v>6182</v>
      </c>
      <c r="E2219" s="15" t="s">
        <v>640</v>
      </c>
      <c r="F2219" s="15" t="s">
        <v>4021</v>
      </c>
      <c r="G2219" s="13">
        <v>21</v>
      </c>
      <c r="H2219" s="2" t="s">
        <v>6182</v>
      </c>
      <c r="I2219" s="2" t="str">
        <f t="shared" si="35"/>
        <v>Grava Cerasa Bis</v>
      </c>
    </row>
    <row r="2220" spans="1:9" ht="14.25" x14ac:dyDescent="0.2">
      <c r="A2220" s="13">
        <v>2465</v>
      </c>
      <c r="B2220" s="18" t="s">
        <v>4022</v>
      </c>
      <c r="C2220" s="15" t="s">
        <v>4023</v>
      </c>
      <c r="D2220" s="15" t="s">
        <v>6183</v>
      </c>
      <c r="E2220" s="15" t="s">
        <v>1497</v>
      </c>
      <c r="F2220" s="15" t="s">
        <v>4024</v>
      </c>
      <c r="G2220" s="13">
        <v>21</v>
      </c>
      <c r="H2220" s="2" t="s">
        <v>6183</v>
      </c>
      <c r="I2220" s="2" t="str">
        <f t="shared" si="35"/>
        <v>grava di  Ultimo</v>
      </c>
    </row>
    <row r="2221" spans="1:9" ht="14.25" x14ac:dyDescent="0.2">
      <c r="A2221" s="13">
        <v>2466</v>
      </c>
      <c r="B2221" s="18" t="s">
        <v>4025</v>
      </c>
      <c r="C2221" s="15" t="s">
        <v>4026</v>
      </c>
      <c r="D2221" s="15" t="s">
        <v>6184</v>
      </c>
      <c r="E2221" s="15" t="s">
        <v>1497</v>
      </c>
      <c r="F2221" s="15" t="s">
        <v>1635</v>
      </c>
      <c r="G2221" s="13">
        <v>8</v>
      </c>
      <c r="H2221" s="2" t="s">
        <v>6184</v>
      </c>
      <c r="I2221" s="2" t="str">
        <f t="shared" si="35"/>
        <v>grava degli Anelli</v>
      </c>
    </row>
    <row r="2222" spans="1:9" ht="14.25" x14ac:dyDescent="0.2">
      <c r="A2222" s="13">
        <v>2467</v>
      </c>
      <c r="B2222" s="18" t="s">
        <v>4027</v>
      </c>
      <c r="C2222" s="15" t="s">
        <v>1611</v>
      </c>
      <c r="D2222" s="15" t="s">
        <v>6185</v>
      </c>
      <c r="E2222" s="15" t="s">
        <v>1497</v>
      </c>
      <c r="F2222" s="15" t="s">
        <v>3563</v>
      </c>
      <c r="G2222" s="13">
        <v>2</v>
      </c>
      <c r="H2222" s="2" t="s">
        <v>6185</v>
      </c>
      <c r="I2222" s="2" t="str">
        <f t="shared" si="35"/>
        <v>Grava Zizio</v>
      </c>
    </row>
    <row r="2223" spans="1:9" ht="14.25" x14ac:dyDescent="0.2">
      <c r="A2223" s="13">
        <v>2468</v>
      </c>
      <c r="B2223" s="18" t="s">
        <v>4028</v>
      </c>
      <c r="C2223" s="15" t="s">
        <v>3331</v>
      </c>
      <c r="D2223" s="15" t="s">
        <v>6186</v>
      </c>
      <c r="E2223" s="15" t="s">
        <v>649</v>
      </c>
      <c r="F2223" s="15"/>
      <c r="G2223" s="13">
        <v>21</v>
      </c>
      <c r="H2223" s="2" t="s">
        <v>6186</v>
      </c>
      <c r="I2223" s="2" t="str">
        <f t="shared" si="35"/>
        <v>grotta  San Sabina</v>
      </c>
    </row>
    <row r="2224" spans="1:9" ht="14.25" x14ac:dyDescent="0.2">
      <c r="A2224" s="13">
        <v>2469</v>
      </c>
      <c r="B2224" s="18" t="s">
        <v>4029</v>
      </c>
      <c r="C2224" s="15" t="s">
        <v>4030</v>
      </c>
      <c r="D2224" s="15" t="s">
        <v>6187</v>
      </c>
      <c r="E2224" s="15" t="s">
        <v>1497</v>
      </c>
      <c r="F2224" s="15"/>
      <c r="G2224" s="13">
        <v>2</v>
      </c>
      <c r="H2224" s="2" t="s">
        <v>6187</v>
      </c>
      <c r="I2224" s="2" t="str">
        <f t="shared" si="35"/>
        <v>grotta sotto Vigilante</v>
      </c>
    </row>
    <row r="2225" spans="1:9" ht="14.25" x14ac:dyDescent="0.2">
      <c r="A2225" s="13">
        <v>2470</v>
      </c>
      <c r="B2225" s="18" t="s">
        <v>4031</v>
      </c>
      <c r="C2225" s="15" t="s">
        <v>2513</v>
      </c>
      <c r="D2225" s="15" t="s">
        <v>6188</v>
      </c>
      <c r="E2225" s="15" t="s">
        <v>1509</v>
      </c>
      <c r="F2225" s="15" t="s">
        <v>4032</v>
      </c>
      <c r="G2225" s="13">
        <v>20</v>
      </c>
      <c r="H2225" s="2" t="s">
        <v>6188</v>
      </c>
      <c r="I2225" s="2" t="str">
        <f t="shared" si="35"/>
        <v>grotta Etrusca (grotta U'Zuzz'r - grotta sotto la Tribuna</v>
      </c>
    </row>
    <row r="2226" spans="1:9" ht="14.25" x14ac:dyDescent="0.2">
      <c r="A2226" s="13">
        <v>2471</v>
      </c>
      <c r="B2226" s="18" t="s">
        <v>3658</v>
      </c>
      <c r="C2226" s="15" t="s">
        <v>3968</v>
      </c>
      <c r="D2226" s="15" t="s">
        <v>6189</v>
      </c>
      <c r="E2226" s="15" t="s">
        <v>1515</v>
      </c>
      <c r="F2226" s="15" t="s">
        <v>3658</v>
      </c>
      <c r="G2226" s="13">
        <v>17</v>
      </c>
      <c r="H2226" s="2" t="s">
        <v>6189</v>
      </c>
      <c r="I2226" s="2" t="str">
        <f t="shared" si="35"/>
        <v>grava di Caganella</v>
      </c>
    </row>
    <row r="2227" spans="1:9" ht="14.25" x14ac:dyDescent="0.2">
      <c r="A2227" s="13">
        <v>2472</v>
      </c>
      <c r="B2227" s="18" t="s">
        <v>3657</v>
      </c>
      <c r="C2227" s="15" t="s">
        <v>3997</v>
      </c>
      <c r="D2227" s="15" t="s">
        <v>6190</v>
      </c>
      <c r="E2227" s="15" t="s">
        <v>638</v>
      </c>
      <c r="F2227" s="15" t="s">
        <v>3657</v>
      </c>
      <c r="G2227" s="13">
        <v>17</v>
      </c>
      <c r="H2227" s="2" t="s">
        <v>6190</v>
      </c>
      <c r="I2227" s="2" t="str">
        <f t="shared" si="35"/>
        <v>buca di  Femminamorta</v>
      </c>
    </row>
    <row r="2228" spans="1:9" ht="14.25" x14ac:dyDescent="0.2">
      <c r="A2228" s="13">
        <v>2473</v>
      </c>
      <c r="B2228" s="18" t="s">
        <v>4033</v>
      </c>
      <c r="C2228" s="15" t="s">
        <v>3997</v>
      </c>
      <c r="D2228" s="15" t="s">
        <v>6191</v>
      </c>
      <c r="E2228" s="15" t="s">
        <v>1515</v>
      </c>
      <c r="F2228" s="15" t="s">
        <v>4034</v>
      </c>
      <c r="G2228" s="13">
        <v>17</v>
      </c>
      <c r="H2228" s="2" t="s">
        <v>6191</v>
      </c>
      <c r="I2228" s="2" t="str">
        <f t="shared" si="35"/>
        <v>buca di  Fossacone</v>
      </c>
    </row>
    <row r="2229" spans="1:9" ht="14.25" x14ac:dyDescent="0.2">
      <c r="A2229" s="13">
        <v>2474</v>
      </c>
      <c r="B2229" s="18" t="s">
        <v>4033</v>
      </c>
      <c r="C2229" s="15" t="s">
        <v>4035</v>
      </c>
      <c r="D2229" s="15" t="s">
        <v>6192</v>
      </c>
      <c r="E2229" s="15" t="s">
        <v>1515</v>
      </c>
      <c r="F2229" s="15" t="s">
        <v>4034</v>
      </c>
      <c r="G2229" s="13">
        <v>17</v>
      </c>
      <c r="H2229" s="2" t="s">
        <v>6192</v>
      </c>
      <c r="I2229" s="2" t="str">
        <f t="shared" si="35"/>
        <v>grotticella di  Fossacone</v>
      </c>
    </row>
    <row r="2230" spans="1:9" ht="14.25" x14ac:dyDescent="0.2">
      <c r="A2230" s="13">
        <v>2475</v>
      </c>
      <c r="B2230" s="18" t="s">
        <v>4036</v>
      </c>
      <c r="C2230" s="15" t="s">
        <v>4037</v>
      </c>
      <c r="D2230" s="15" t="s">
        <v>6193</v>
      </c>
      <c r="E2230" s="15" t="s">
        <v>1824</v>
      </c>
      <c r="F2230" s="15" t="s">
        <v>4038</v>
      </c>
      <c r="G2230" s="13">
        <v>17</v>
      </c>
      <c r="H2230" s="2" t="s">
        <v>6193</v>
      </c>
      <c r="I2230" s="2" t="str">
        <f t="shared" si="35"/>
        <v>buca di Spilacardillo</v>
      </c>
    </row>
    <row r="2231" spans="1:9" ht="14.25" x14ac:dyDescent="0.2">
      <c r="A2231" s="13">
        <v>2476</v>
      </c>
      <c r="B2231" s="18" t="s">
        <v>4039</v>
      </c>
      <c r="C2231" s="15" t="s">
        <v>3389</v>
      </c>
      <c r="D2231" s="15" t="s">
        <v>6194</v>
      </c>
      <c r="E2231" s="15" t="s">
        <v>640</v>
      </c>
      <c r="F2231" s="15" t="s">
        <v>2167</v>
      </c>
      <c r="G2231" s="13">
        <v>21</v>
      </c>
      <c r="H2231" s="2" t="s">
        <v>6194</v>
      </c>
      <c r="I2231" s="2" t="str">
        <f t="shared" si="35"/>
        <v>grotta dei Dauni</v>
      </c>
    </row>
    <row r="2232" spans="1:9" ht="14.25" x14ac:dyDescent="0.2">
      <c r="A2232" s="13">
        <v>2477</v>
      </c>
      <c r="B2232" s="18" t="s">
        <v>4040</v>
      </c>
      <c r="C2232" s="15" t="s">
        <v>3968</v>
      </c>
      <c r="D2232" s="15" t="s">
        <v>6195</v>
      </c>
      <c r="E2232" s="15" t="s">
        <v>1519</v>
      </c>
      <c r="F2232" s="15" t="s">
        <v>4040</v>
      </c>
      <c r="G2232" s="13">
        <v>21</v>
      </c>
      <c r="H2232" s="2" t="s">
        <v>6195</v>
      </c>
      <c r="I2232" s="2" t="str">
        <f t="shared" si="35"/>
        <v>grava di Coppa Iungarelli</v>
      </c>
    </row>
    <row r="2233" spans="1:9" ht="14.25" x14ac:dyDescent="0.2">
      <c r="A2233" s="13">
        <v>2478</v>
      </c>
      <c r="B2233" s="18" t="s">
        <v>4041</v>
      </c>
      <c r="C2233" s="15" t="s">
        <v>4023</v>
      </c>
      <c r="D2233" s="15" t="s">
        <v>6196</v>
      </c>
      <c r="E2233" s="15" t="s">
        <v>1519</v>
      </c>
      <c r="F2233" s="15" t="s">
        <v>4042</v>
      </c>
      <c r="G2233" s="13">
        <v>21</v>
      </c>
      <c r="H2233" s="2" t="s">
        <v>6196</v>
      </c>
      <c r="I2233" s="2" t="str">
        <f t="shared" si="35"/>
        <v>grava di  Valle del Mascione 1</v>
      </c>
    </row>
    <row r="2234" spans="1:9" ht="14.25" x14ac:dyDescent="0.2">
      <c r="A2234" s="13">
        <v>2479</v>
      </c>
      <c r="B2234" s="18" t="s">
        <v>4043</v>
      </c>
      <c r="C2234" s="15" t="s">
        <v>3968</v>
      </c>
      <c r="D2234" s="15" t="s">
        <v>6197</v>
      </c>
      <c r="E2234" s="15" t="s">
        <v>1519</v>
      </c>
      <c r="F2234" s="15" t="s">
        <v>4042</v>
      </c>
      <c r="G2234" s="13">
        <v>21</v>
      </c>
      <c r="H2234" s="2" t="s">
        <v>6197</v>
      </c>
      <c r="I2234" s="2" t="str">
        <f t="shared" si="35"/>
        <v>grava di Valle del Mascione 2</v>
      </c>
    </row>
    <row r="2235" spans="1:9" ht="14.25" x14ac:dyDescent="0.2">
      <c r="A2235" s="13">
        <v>2480</v>
      </c>
      <c r="B2235" s="18" t="s">
        <v>4044</v>
      </c>
      <c r="C2235" s="15" t="s">
        <v>4023</v>
      </c>
      <c r="D2235" s="15" t="s">
        <v>6198</v>
      </c>
      <c r="E2235" s="15" t="s">
        <v>1515</v>
      </c>
      <c r="F2235" s="15" t="s">
        <v>3872</v>
      </c>
      <c r="G2235" s="13">
        <v>21</v>
      </c>
      <c r="H2235" s="2" t="s">
        <v>6198</v>
      </c>
      <c r="I2235" s="2" t="str">
        <f t="shared" si="35"/>
        <v>grava di  Monte La Guardia 2</v>
      </c>
    </row>
    <row r="2236" spans="1:9" ht="14.25" x14ac:dyDescent="0.2">
      <c r="A2236" s="13">
        <v>2481</v>
      </c>
      <c r="B2236" s="18" t="s">
        <v>4045</v>
      </c>
      <c r="C2236" s="15" t="s">
        <v>4046</v>
      </c>
      <c r="D2236" s="15" t="s">
        <v>6199</v>
      </c>
      <c r="E2236" s="15" t="s">
        <v>1515</v>
      </c>
      <c r="F2236" s="15" t="s">
        <v>4047</v>
      </c>
      <c r="G2236" s="13">
        <v>21</v>
      </c>
      <c r="H2236" s="2" t="s">
        <v>6199</v>
      </c>
      <c r="I2236" s="2" t="str">
        <f t="shared" si="35"/>
        <v>grotta sopra Coppa di Montelci</v>
      </c>
    </row>
    <row r="2237" spans="1:9" ht="14.25" x14ac:dyDescent="0.2">
      <c r="A2237" s="13">
        <v>2482</v>
      </c>
      <c r="B2237" s="18" t="s">
        <v>4048</v>
      </c>
      <c r="C2237" s="15" t="s">
        <v>3953</v>
      </c>
      <c r="D2237" s="15" t="s">
        <v>6200</v>
      </c>
      <c r="E2237" s="15" t="s">
        <v>640</v>
      </c>
      <c r="F2237" s="15" t="s">
        <v>4049</v>
      </c>
      <c r="G2237" s="13">
        <v>21</v>
      </c>
      <c r="H2237" s="2" t="s">
        <v>6200</v>
      </c>
      <c r="I2237" s="2" t="str">
        <f t="shared" si="35"/>
        <v>grava Rifugio Sant'Egidio</v>
      </c>
    </row>
    <row r="2238" spans="1:9" ht="14.25" x14ac:dyDescent="0.2">
      <c r="A2238" s="13">
        <v>2483</v>
      </c>
      <c r="B2238" s="18" t="s">
        <v>4050</v>
      </c>
      <c r="C2238" s="15" t="s">
        <v>2513</v>
      </c>
      <c r="D2238" s="15" t="s">
        <v>6201</v>
      </c>
      <c r="E2238" s="15" t="s">
        <v>1603</v>
      </c>
      <c r="F2238" s="15" t="s">
        <v>3592</v>
      </c>
      <c r="G2238" s="13">
        <v>21</v>
      </c>
      <c r="H2238" s="2" t="s">
        <v>6201</v>
      </c>
      <c r="I2238" s="2" t="str">
        <f t="shared" si="35"/>
        <v>grotta Conforte</v>
      </c>
    </row>
    <row r="2239" spans="1:9" ht="14.25" x14ac:dyDescent="0.2">
      <c r="A2239" s="13">
        <v>2484</v>
      </c>
      <c r="B2239" s="18" t="s">
        <v>4051</v>
      </c>
      <c r="C2239" s="15" t="s">
        <v>3993</v>
      </c>
      <c r="D2239" s="15" t="s">
        <v>6202</v>
      </c>
      <c r="E2239" s="15" t="s">
        <v>1497</v>
      </c>
      <c r="F2239" s="15" t="s">
        <v>3550</v>
      </c>
      <c r="G2239" s="13">
        <v>21</v>
      </c>
      <c r="H2239" s="2" t="s">
        <v>6202</v>
      </c>
      <c r="I2239" s="2" t="str">
        <f t="shared" si="35"/>
        <v>grava del Furetto</v>
      </c>
    </row>
    <row r="2240" spans="1:9" ht="14.25" x14ac:dyDescent="0.2">
      <c r="A2240" s="13">
        <v>2485</v>
      </c>
      <c r="B2240" s="18" t="s">
        <v>4052</v>
      </c>
      <c r="C2240" s="15"/>
      <c r="D2240" s="15" t="s">
        <v>4052</v>
      </c>
      <c r="E2240" s="15" t="s">
        <v>1497</v>
      </c>
      <c r="F2240" s="15" t="s">
        <v>3563</v>
      </c>
      <c r="G2240" s="13">
        <v>21</v>
      </c>
      <c r="H2240" s="2" t="s">
        <v>6203</v>
      </c>
      <c r="I2240" s="2" t="str">
        <f>MID(H2240,2,1000)</f>
        <v>GravaMat</v>
      </c>
    </row>
    <row r="2241" spans="1:9" ht="14.25" x14ac:dyDescent="0.2">
      <c r="A2241" s="13">
        <v>2486</v>
      </c>
      <c r="B2241" s="18" t="s">
        <v>4053</v>
      </c>
      <c r="C2241" s="15" t="s">
        <v>3953</v>
      </c>
      <c r="D2241" s="15" t="s">
        <v>6204</v>
      </c>
      <c r="E2241" s="15" t="s">
        <v>1497</v>
      </c>
      <c r="F2241" s="15" t="s">
        <v>3563</v>
      </c>
      <c r="G2241" s="13">
        <v>21</v>
      </c>
      <c r="H2241" s="2" t="s">
        <v>6204</v>
      </c>
      <c r="I2241" s="2" t="str">
        <f t="shared" si="35"/>
        <v>grava Mak 1</v>
      </c>
    </row>
    <row r="2242" spans="1:9" ht="14.25" x14ac:dyDescent="0.2">
      <c r="A2242" s="13">
        <v>2487</v>
      </c>
      <c r="B2242" s="18" t="s">
        <v>6351</v>
      </c>
      <c r="C2242" s="15" t="s">
        <v>3989</v>
      </c>
      <c r="D2242" s="15" t="s">
        <v>6352</v>
      </c>
      <c r="E2242" s="15" t="s">
        <v>1497</v>
      </c>
      <c r="F2242" s="15" t="s">
        <v>3963</v>
      </c>
      <c r="G2242" s="13">
        <v>21</v>
      </c>
      <c r="H2242" s="2" t="s">
        <v>6352</v>
      </c>
      <c r="I2242" s="2" t="str">
        <f t="shared" si="35"/>
        <v>grava del  Pioppo presso Volafoglia</v>
      </c>
    </row>
    <row r="2243" spans="1:9" ht="14.25" x14ac:dyDescent="0.2">
      <c r="A2243" s="13">
        <v>2488</v>
      </c>
      <c r="B2243" s="18" t="s">
        <v>4054</v>
      </c>
      <c r="C2243" s="15" t="s">
        <v>3968</v>
      </c>
      <c r="D2243" s="15" t="s">
        <v>6205</v>
      </c>
      <c r="E2243" s="15" t="s">
        <v>1519</v>
      </c>
      <c r="F2243" s="15" t="s">
        <v>4055</v>
      </c>
      <c r="G2243" s="13">
        <v>21</v>
      </c>
      <c r="H2243" s="2" t="s">
        <v>6205</v>
      </c>
      <c r="I2243" s="2" t="str">
        <f t="shared" si="35"/>
        <v>grava di Maranghine</v>
      </c>
    </row>
    <row r="2244" spans="1:9" ht="14.25" x14ac:dyDescent="0.2">
      <c r="A2244" s="13">
        <v>2489</v>
      </c>
      <c r="B2244" s="18" t="s">
        <v>4056</v>
      </c>
      <c r="C2244" s="15" t="s">
        <v>3953</v>
      </c>
      <c r="D2244" s="15" t="s">
        <v>6206</v>
      </c>
      <c r="E2244" s="15" t="s">
        <v>640</v>
      </c>
      <c r="F2244" s="15" t="s">
        <v>4049</v>
      </c>
      <c r="G2244" s="13">
        <v>21</v>
      </c>
      <c r="H2244" s="2" t="s">
        <v>6206</v>
      </c>
      <c r="I2244" s="2" t="str">
        <f t="shared" si="35"/>
        <v>grava Cime Merse d'Incero</v>
      </c>
    </row>
    <row r="2245" spans="1:9" ht="14.25" x14ac:dyDescent="0.2">
      <c r="A2245" s="13">
        <v>2490</v>
      </c>
      <c r="B2245" s="18" t="s">
        <v>4057</v>
      </c>
      <c r="C2245" s="15" t="s">
        <v>3337</v>
      </c>
      <c r="D2245" s="15" t="s">
        <v>6207</v>
      </c>
      <c r="E2245" s="15" t="s">
        <v>1509</v>
      </c>
      <c r="F2245" s="15" t="s">
        <v>4058</v>
      </c>
      <c r="G2245" s="13">
        <v>21</v>
      </c>
      <c r="H2245" s="2" t="s">
        <v>6207</v>
      </c>
      <c r="I2245" s="2" t="str">
        <f t="shared" si="35"/>
        <v>grotta del Ramandato</v>
      </c>
    </row>
    <row r="2246" spans="1:9" ht="14.25" x14ac:dyDescent="0.2">
      <c r="A2246" s="13">
        <v>2491</v>
      </c>
      <c r="B2246" s="18" t="s">
        <v>4059</v>
      </c>
      <c r="C2246" s="15" t="s">
        <v>3494</v>
      </c>
      <c r="D2246" s="15" t="s">
        <v>6208</v>
      </c>
      <c r="E2246" s="15" t="s">
        <v>1497</v>
      </c>
      <c r="F2246" s="15" t="s">
        <v>4060</v>
      </c>
      <c r="G2246" s="13">
        <v>2</v>
      </c>
      <c r="H2246" s="2" t="s">
        <v>6208</v>
      </c>
      <c r="I2246" s="2" t="str">
        <f t="shared" si="35"/>
        <v>grotticella Lamia Vecchia è la 2310</v>
      </c>
    </row>
    <row r="2247" spans="1:9" ht="14.25" x14ac:dyDescent="0.2">
      <c r="A2247" s="13">
        <v>2492</v>
      </c>
      <c r="B2247" s="18" t="s">
        <v>4061</v>
      </c>
      <c r="C2247" s="15" t="s">
        <v>3316</v>
      </c>
      <c r="D2247" s="15" t="s">
        <v>6209</v>
      </c>
      <c r="E2247" s="15" t="s">
        <v>640</v>
      </c>
      <c r="F2247" s="15" t="s">
        <v>2396</v>
      </c>
      <c r="G2247" s="13">
        <v>21</v>
      </c>
      <c r="H2247" s="2" t="s">
        <v>6209</v>
      </c>
      <c r="I2247" s="2" t="str">
        <f t="shared" si="35"/>
        <v>grotta della  Concordia</v>
      </c>
    </row>
    <row r="2248" spans="1:9" ht="14.25" x14ac:dyDescent="0.2">
      <c r="A2248" s="13">
        <v>2493</v>
      </c>
      <c r="B2248" s="18" t="s">
        <v>4062</v>
      </c>
      <c r="C2248" s="15" t="s">
        <v>2513</v>
      </c>
      <c r="D2248" s="15" t="s">
        <v>6210</v>
      </c>
      <c r="E2248" s="15" t="s">
        <v>640</v>
      </c>
      <c r="F2248" s="15" t="s">
        <v>2393</v>
      </c>
      <c r="G2248" s="13">
        <v>21</v>
      </c>
      <c r="H2248" s="2" t="s">
        <v>6210</v>
      </c>
      <c r="I2248" s="2" t="str">
        <f t="shared" si="35"/>
        <v>grotta Planivi 1</v>
      </c>
    </row>
    <row r="2249" spans="1:9" ht="14.25" x14ac:dyDescent="0.2">
      <c r="A2249" s="13">
        <v>2494</v>
      </c>
      <c r="B2249" s="18" t="s">
        <v>4063</v>
      </c>
      <c r="C2249" s="15" t="s">
        <v>2513</v>
      </c>
      <c r="D2249" s="15" t="s">
        <v>6211</v>
      </c>
      <c r="E2249" s="15" t="s">
        <v>640</v>
      </c>
      <c r="F2249" s="15" t="s">
        <v>2393</v>
      </c>
      <c r="G2249" s="13">
        <v>21</v>
      </c>
      <c r="H2249" s="2" t="s">
        <v>6211</v>
      </c>
      <c r="I2249" s="2" t="str">
        <f t="shared" si="35"/>
        <v>grotta Planivi 2</v>
      </c>
    </row>
    <row r="2250" spans="1:9" ht="14.25" x14ac:dyDescent="0.2">
      <c r="A2250" s="13">
        <v>2495</v>
      </c>
      <c r="B2250" s="18" t="s">
        <v>4064</v>
      </c>
      <c r="C2250" s="15" t="s">
        <v>2513</v>
      </c>
      <c r="D2250" s="15" t="s">
        <v>6212</v>
      </c>
      <c r="E2250" s="15" t="s">
        <v>640</v>
      </c>
      <c r="F2250" s="15" t="s">
        <v>2393</v>
      </c>
      <c r="G2250" s="13">
        <v>21</v>
      </c>
      <c r="H2250" s="2" t="s">
        <v>6212</v>
      </c>
      <c r="I2250" s="2" t="str">
        <f t="shared" si="35"/>
        <v>grotta Torre Gotica</v>
      </c>
    </row>
    <row r="2251" spans="1:9" ht="14.25" x14ac:dyDescent="0.2">
      <c r="A2251" s="13">
        <v>2496</v>
      </c>
      <c r="B2251" s="18" t="s">
        <v>2304</v>
      </c>
      <c r="C2251" s="15" t="s">
        <v>4065</v>
      </c>
      <c r="D2251" s="15" t="s">
        <v>6213</v>
      </c>
      <c r="E2251" s="15" t="s">
        <v>640</v>
      </c>
      <c r="F2251" s="15" t="s">
        <v>2393</v>
      </c>
      <c r="G2251" s="13">
        <v>21</v>
      </c>
      <c r="H2251" s="2" t="s">
        <v>6213</v>
      </c>
      <c r="I2251" s="2" t="str">
        <f t="shared" si="35"/>
        <v>grotta in Alto</v>
      </c>
    </row>
    <row r="2252" spans="1:9" ht="14.25" x14ac:dyDescent="0.2">
      <c r="A2252" s="13">
        <v>2497</v>
      </c>
      <c r="B2252" s="18" t="s">
        <v>1265</v>
      </c>
      <c r="C2252" s="15" t="s">
        <v>2513</v>
      </c>
      <c r="D2252" s="15" t="s">
        <v>6214</v>
      </c>
      <c r="E2252" s="15" t="s">
        <v>640</v>
      </c>
      <c r="F2252" s="15" t="s">
        <v>2393</v>
      </c>
      <c r="G2252" s="13">
        <v>21</v>
      </c>
      <c r="H2252" s="2" t="s">
        <v>6214</v>
      </c>
      <c r="I2252" s="2" t="str">
        <f t="shared" si="35"/>
        <v>grotta Azzurra</v>
      </c>
    </row>
    <row r="2253" spans="1:9" ht="14.25" x14ac:dyDescent="0.2">
      <c r="A2253" s="13">
        <v>2498</v>
      </c>
      <c r="B2253" s="18" t="s">
        <v>2001</v>
      </c>
      <c r="C2253" s="15" t="s">
        <v>3337</v>
      </c>
      <c r="D2253" s="15" t="s">
        <v>6215</v>
      </c>
      <c r="E2253" s="15" t="s">
        <v>640</v>
      </c>
      <c r="F2253" s="15" t="s">
        <v>2170</v>
      </c>
      <c r="G2253" s="13">
        <v>21</v>
      </c>
      <c r="H2253" s="2" t="s">
        <v>6215</v>
      </c>
      <c r="I2253" s="2" t="str">
        <f t="shared" si="35"/>
        <v>grotta del Fico</v>
      </c>
    </row>
    <row r="2254" spans="1:9" ht="14.25" x14ac:dyDescent="0.2">
      <c r="A2254" s="13">
        <v>2499</v>
      </c>
      <c r="B2254" s="18" t="s">
        <v>4066</v>
      </c>
      <c r="C2254" s="15" t="s">
        <v>3351</v>
      </c>
      <c r="D2254" s="15" t="s">
        <v>6216</v>
      </c>
      <c r="E2254" s="15" t="s">
        <v>640</v>
      </c>
      <c r="F2254" s="15" t="s">
        <v>2170</v>
      </c>
      <c r="G2254" s="13">
        <v>21</v>
      </c>
      <c r="H2254" s="2" t="s">
        <v>6216</v>
      </c>
      <c r="I2254" s="2" t="str">
        <f t="shared" si="35"/>
        <v>grotta delle Scale</v>
      </c>
    </row>
    <row r="2255" spans="1:9" ht="14.25" x14ac:dyDescent="0.2">
      <c r="A2255" s="13">
        <v>2500</v>
      </c>
      <c r="B2255" s="18" t="s">
        <v>4067</v>
      </c>
      <c r="C2255" s="15" t="s">
        <v>2513</v>
      </c>
      <c r="D2255" s="15" t="s">
        <v>6217</v>
      </c>
      <c r="E2255" s="15" t="s">
        <v>640</v>
      </c>
      <c r="F2255" s="15" t="s">
        <v>2170</v>
      </c>
      <c r="G2255" s="13">
        <v>21</v>
      </c>
      <c r="H2255" s="2" t="s">
        <v>6217</v>
      </c>
      <c r="I2255" s="2" t="str">
        <f t="shared" si="35"/>
        <v>grotta 1 sx Valle Grande</v>
      </c>
    </row>
    <row r="2256" spans="1:9" ht="14.25" x14ac:dyDescent="0.2">
      <c r="A2256" s="13">
        <v>2501</v>
      </c>
      <c r="B2256" s="18" t="s">
        <v>4068</v>
      </c>
      <c r="C2256" s="15" t="s">
        <v>2513</v>
      </c>
      <c r="D2256" s="15" t="s">
        <v>6218</v>
      </c>
      <c r="E2256" s="15" t="s">
        <v>640</v>
      </c>
      <c r="F2256" s="15" t="s">
        <v>2170</v>
      </c>
      <c r="G2256" s="13">
        <v>21</v>
      </c>
      <c r="H2256" s="2" t="s">
        <v>6218</v>
      </c>
      <c r="I2256" s="2" t="str">
        <f t="shared" si="35"/>
        <v>grotta 2 sx Valle Grande</v>
      </c>
    </row>
    <row r="2257" spans="1:9" ht="14.25" x14ac:dyDescent="0.2">
      <c r="A2257" s="13">
        <v>2502</v>
      </c>
      <c r="B2257" s="18" t="s">
        <v>4069</v>
      </c>
      <c r="C2257" s="15" t="s">
        <v>2513</v>
      </c>
      <c r="D2257" s="15" t="s">
        <v>6219</v>
      </c>
      <c r="E2257" s="15" t="s">
        <v>640</v>
      </c>
      <c r="F2257" s="15" t="s">
        <v>2170</v>
      </c>
      <c r="G2257" s="13">
        <v>21</v>
      </c>
      <c r="H2257" s="2" t="s">
        <v>6219</v>
      </c>
      <c r="I2257" s="2" t="str">
        <f t="shared" si="35"/>
        <v>grotta 3 sx Valle Grande</v>
      </c>
    </row>
    <row r="2258" spans="1:9" ht="14.25" x14ac:dyDescent="0.2">
      <c r="A2258" s="13">
        <v>2503</v>
      </c>
      <c r="B2258" s="18" t="s">
        <v>4070</v>
      </c>
      <c r="C2258" s="15" t="s">
        <v>2513</v>
      </c>
      <c r="D2258" s="15" t="s">
        <v>6220</v>
      </c>
      <c r="E2258" s="15" t="s">
        <v>640</v>
      </c>
      <c r="F2258" s="15" t="s">
        <v>2170</v>
      </c>
      <c r="G2258" s="13">
        <v>21</v>
      </c>
      <c r="H2258" s="2" t="s">
        <v>6220</v>
      </c>
      <c r="I2258" s="2" t="str">
        <f t="shared" si="35"/>
        <v>grotta 4 sx Valle Grande</v>
      </c>
    </row>
    <row r="2259" spans="1:9" ht="14.25" x14ac:dyDescent="0.2">
      <c r="A2259" s="13">
        <v>2504</v>
      </c>
      <c r="B2259" s="18" t="s">
        <v>4071</v>
      </c>
      <c r="C2259" s="15" t="s">
        <v>3968</v>
      </c>
      <c r="D2259" s="15" t="s">
        <v>6221</v>
      </c>
      <c r="E2259" s="15" t="s">
        <v>1515</v>
      </c>
      <c r="F2259" s="15" t="s">
        <v>4071</v>
      </c>
      <c r="G2259" s="13">
        <v>17</v>
      </c>
      <c r="H2259" s="2" t="s">
        <v>6221</v>
      </c>
      <c r="I2259" s="2" t="str">
        <f t="shared" si="35"/>
        <v>grava di Masseria Autrena</v>
      </c>
    </row>
    <row r="2260" spans="1:9" ht="14.25" x14ac:dyDescent="0.2">
      <c r="A2260" s="13">
        <v>2505</v>
      </c>
      <c r="B2260" s="18" t="s">
        <v>4072</v>
      </c>
      <c r="C2260" s="15" t="s">
        <v>1124</v>
      </c>
      <c r="D2260" s="15" t="s">
        <v>6222</v>
      </c>
      <c r="E2260" s="15" t="s">
        <v>640</v>
      </c>
      <c r="F2260" s="15" t="s">
        <v>2393</v>
      </c>
      <c r="G2260" s="13">
        <v>21</v>
      </c>
      <c r="H2260" s="2" t="s">
        <v>6222</v>
      </c>
      <c r="I2260" s="2" t="str">
        <f t="shared" si="35"/>
        <v>Grotta Est di Alto</v>
      </c>
    </row>
    <row r="2261" spans="1:9" ht="14.25" x14ac:dyDescent="0.2">
      <c r="A2261" s="13">
        <v>2506</v>
      </c>
      <c r="B2261" s="18" t="s">
        <v>4073</v>
      </c>
      <c r="C2261" s="15" t="s">
        <v>1124</v>
      </c>
      <c r="D2261" s="15" t="s">
        <v>6223</v>
      </c>
      <c r="E2261" s="15" t="s">
        <v>640</v>
      </c>
      <c r="F2261" s="15" t="s">
        <v>4074</v>
      </c>
      <c r="G2261" s="13">
        <v>21</v>
      </c>
      <c r="H2261" s="2" t="s">
        <v>6223</v>
      </c>
      <c r="I2261" s="2" t="str">
        <f t="shared" si="35"/>
        <v>Grotta Poligono di Tiro</v>
      </c>
    </row>
    <row r="2262" spans="1:9" ht="14.25" x14ac:dyDescent="0.2">
      <c r="A2262" s="13">
        <v>2507</v>
      </c>
      <c r="B2262" s="18" t="s">
        <v>4075</v>
      </c>
      <c r="C2262" s="15" t="s">
        <v>1124</v>
      </c>
      <c r="D2262" s="15" t="s">
        <v>6224</v>
      </c>
      <c r="E2262" s="15" t="s">
        <v>640</v>
      </c>
      <c r="F2262" s="15" t="s">
        <v>2397</v>
      </c>
      <c r="G2262" s="13">
        <v>21</v>
      </c>
      <c r="H2262" s="2" t="s">
        <v>6224</v>
      </c>
      <c r="I2262" s="2" t="str">
        <f t="shared" si="35"/>
        <v>Grotta 1°SX Vers. Idrografico Valle Masselli</v>
      </c>
    </row>
    <row r="2263" spans="1:9" ht="14.25" x14ac:dyDescent="0.2">
      <c r="A2263" s="13">
        <v>2508</v>
      </c>
      <c r="B2263" s="18" t="s">
        <v>4076</v>
      </c>
      <c r="C2263" s="15" t="s">
        <v>1124</v>
      </c>
      <c r="D2263" s="15" t="s">
        <v>6225</v>
      </c>
      <c r="E2263" s="15" t="s">
        <v>640</v>
      </c>
      <c r="F2263" s="15" t="s">
        <v>2397</v>
      </c>
      <c r="G2263" s="13">
        <v>21</v>
      </c>
      <c r="H2263" s="2" t="s">
        <v>6225</v>
      </c>
      <c r="I2263" s="2" t="str">
        <f t="shared" si="35"/>
        <v>Grotta 2°SX Vers. Idrografico Valle Masselli</v>
      </c>
    </row>
    <row r="2264" spans="1:9" ht="14.25" x14ac:dyDescent="0.2">
      <c r="A2264" s="13">
        <v>2509</v>
      </c>
      <c r="B2264" s="18" t="s">
        <v>4077</v>
      </c>
      <c r="C2264" s="15" t="s">
        <v>1124</v>
      </c>
      <c r="D2264" s="15" t="s">
        <v>6226</v>
      </c>
      <c r="E2264" s="15" t="s">
        <v>640</v>
      </c>
      <c r="F2264" s="15" t="s">
        <v>2397</v>
      </c>
      <c r="G2264" s="13">
        <v>21</v>
      </c>
      <c r="H2264" s="2" t="s">
        <v>6226</v>
      </c>
      <c r="I2264" s="2" t="str">
        <f t="shared" si="35"/>
        <v>Grotta 3°SX Vers. Idrografico Valle Masselli</v>
      </c>
    </row>
    <row r="2265" spans="1:9" ht="14.25" x14ac:dyDescent="0.2">
      <c r="A2265" s="13">
        <v>2510</v>
      </c>
      <c r="B2265" s="18" t="s">
        <v>4078</v>
      </c>
      <c r="C2265" s="15" t="s">
        <v>1234</v>
      </c>
      <c r="D2265" s="15" t="s">
        <v>6227</v>
      </c>
      <c r="E2265" s="15" t="s">
        <v>640</v>
      </c>
      <c r="F2265" s="15" t="s">
        <v>2397</v>
      </c>
      <c r="G2265" s="13">
        <v>21</v>
      </c>
      <c r="H2265" s="2" t="s">
        <v>6227</v>
      </c>
      <c r="I2265" s="2" t="str">
        <f>H2265</f>
        <v>Grotta del Cinghiale</v>
      </c>
    </row>
    <row r="2266" spans="1:9" ht="14.25" x14ac:dyDescent="0.2">
      <c r="A2266" s="13">
        <v>2511</v>
      </c>
      <c r="B2266" s="18" t="s">
        <v>4079</v>
      </c>
      <c r="C2266" s="15" t="s">
        <v>3968</v>
      </c>
      <c r="D2266" s="15" t="s">
        <v>6228</v>
      </c>
      <c r="E2266" s="15" t="s">
        <v>1515</v>
      </c>
      <c r="F2266" s="15" t="s">
        <v>4079</v>
      </c>
      <c r="G2266" s="13">
        <v>17</v>
      </c>
      <c r="H2266" s="2" t="s">
        <v>6228</v>
      </c>
      <c r="I2266" s="2" t="str">
        <f>H2266</f>
        <v>grava di Torre Autrara</v>
      </c>
    </row>
    <row r="2267" spans="1:9" ht="14.25" x14ac:dyDescent="0.2">
      <c r="A2267" s="13">
        <v>2512</v>
      </c>
      <c r="B2267" s="18" t="s">
        <v>4079</v>
      </c>
      <c r="C2267" s="15" t="s">
        <v>3969</v>
      </c>
      <c r="D2267" s="15" t="s">
        <v>6229</v>
      </c>
      <c r="E2267" s="15" t="s">
        <v>1515</v>
      </c>
      <c r="F2267" s="15" t="s">
        <v>4079</v>
      </c>
      <c r="G2267" s="13">
        <v>17</v>
      </c>
      <c r="H2267" s="2" t="s">
        <v>6229</v>
      </c>
      <c r="I2267" s="2" t="str">
        <f>H2267</f>
        <v>caverna di Torre Autrara</v>
      </c>
    </row>
  </sheetData>
  <autoFilter ref="A1:I2267"/>
  <hyperlinks>
    <hyperlink ref="A2042" r:id="rId1" display="schede pa copiato/schede Pa cons. copiato 2a fase/pu 2288"/>
    <hyperlink ref="A2079" r:id="rId2" display="ComputerBianco/fsp/immagini/Foggia/2324"/>
    <hyperlink ref="A2092" r:id="rId3" display="ComputerBianco/fsp/immagini/Foggia/2337"/>
    <hyperlink ref="A61" r:id="rId4" display="../../../fsp"/>
    <hyperlink ref="A614:A619" r:id="rId5" display="../../../fsp"/>
    <hyperlink ref="A622:A623" r:id="rId6" display="../../../fsp"/>
    <hyperlink ref="A76" r:id="rId7" display="../../../fsp"/>
    <hyperlink ref="A720:A721" r:id="rId8" display="../../../fsp"/>
    <hyperlink ref="A2020" r:id="rId9" display="schede pa copiato/schede Pa cons. copiato 2a fase/pu 2265"/>
    <hyperlink ref="A457" r:id="rId10" display="foto gruppi e schede nuove copiato/schede GRSM/pu 456"/>
    <hyperlink ref="A4" r:id="rId11" display="../../../fsp"/>
    <hyperlink ref="A89" r:id="rId12" display="../../../fsp"/>
    <hyperlink ref="A701" r:id="rId13" display="schede pa copiato/schede Pa cons. copiato 2a fase/pu 700"/>
    <hyperlink ref="A754" r:id="rId14" display="schede pa copiato/schede Pa cons. copiato 2a fase/pu 753"/>
    <hyperlink ref="A2119" r:id="rId15" display="schede pa copiato/schede Pa consegnate copiato 1a fase/pu 2364"/>
    <hyperlink ref="A253" r:id="rId16" display="../../../fsp/immagini/Foggia/252"/>
    <hyperlink ref="A28" r:id="rId17" display="../../../fsp"/>
    <hyperlink ref="A501" r:id="rId18" display="schede pa copiato/schede Pa consegnate copiato 1a fase/pu 500"/>
    <hyperlink ref="A700" r:id="rId19" display="schede pa copiato/schede Pa cons. copiato 2a fase/pu 699"/>
    <hyperlink ref="A1799" r:id="rId20" display="schede pa copiato/schede Pa consegnate copiato 1a fase/pu 2044"/>
    <hyperlink ref="A1821" r:id="rId21" display="schede pa copiato/schede Pa consegnate copiato 1a fase/pu 2066"/>
    <hyperlink ref="A1822" r:id="rId22" display="schede pa copiato/schede Pa consegnate copiato 1a fase/pu 2067"/>
    <hyperlink ref="A1858" r:id="rId23" display="schede pa copiato/schede Pa cons. copiato 2a fase/pu 2103"/>
    <hyperlink ref="A1859" r:id="rId24" display="schede pa copiato/schede Pa consegnate copiato 1a fase/pu 2104"/>
    <hyperlink ref="A2050" r:id="rId25" display="schede pa copiato/schede Pa cons. copiato 2a fase/pu 2296"/>
    <hyperlink ref="A2081" r:id="rId26" display="schede pa copiato/schede Pa cons. copiato 2a fase/pu 2326"/>
    <hyperlink ref="A46" r:id="rId27" display="progetto 1999\immagini 1999\Bari\45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/>
  <dimension ref="A1:D22"/>
  <sheetViews>
    <sheetView topLeftCell="B1" workbookViewId="0">
      <selection activeCell="B3" sqref="B3"/>
    </sheetView>
  </sheetViews>
  <sheetFormatPr defaultRowHeight="12.75" x14ac:dyDescent="0.2"/>
  <cols>
    <col min="1" max="1" width="7" style="2" bestFit="1" customWidth="1"/>
    <col min="2" max="2" width="92.140625" style="2" bestFit="1" customWidth="1"/>
    <col min="3" max="3" width="31.140625" style="2" bestFit="1" customWidth="1"/>
    <col min="4" max="4" width="98.85546875" style="2" bestFit="1" customWidth="1"/>
    <col min="5" max="16384" width="9.140625" style="2"/>
  </cols>
  <sheetData>
    <row r="1" spans="1:4" ht="29.25" x14ac:dyDescent="0.35">
      <c r="A1" s="98">
        <v>1</v>
      </c>
      <c r="B1" s="99" t="s">
        <v>6414</v>
      </c>
      <c r="C1" s="100" t="s">
        <v>6415</v>
      </c>
      <c r="D1" s="2" t="str">
        <f>CONCATENATE(C1," - ",B1)</f>
        <v>CARS - CENTRO ALTAMURANO RICERCHE SPELEOLOGICHE</v>
      </c>
    </row>
    <row r="2" spans="1:4" ht="29.25" x14ac:dyDescent="0.35">
      <c r="A2" s="98">
        <v>2</v>
      </c>
      <c r="B2" s="99" t="s">
        <v>6416</v>
      </c>
      <c r="C2" s="100" t="s">
        <v>6417</v>
      </c>
      <c r="D2" s="2" t="str">
        <f t="shared" ref="D2:D22" si="0">CONCATENATE(C2," - ",B2)</f>
        <v xml:space="preserve">GSD - GRUPPO SPELEOLOGICO DAUNO </v>
      </c>
    </row>
    <row r="3" spans="1:4" ht="29.25" x14ac:dyDescent="0.35">
      <c r="A3" s="98">
        <v>3</v>
      </c>
      <c r="B3" s="99" t="s">
        <v>6418</v>
      </c>
      <c r="C3" s="100" t="s">
        <v>6419</v>
      </c>
      <c r="D3" s="2" t="str">
        <f t="shared" si="0"/>
        <v>GPG - GRUPPO PUGLIA GROTTE</v>
      </c>
    </row>
    <row r="4" spans="1:4" ht="29.25" x14ac:dyDescent="0.35">
      <c r="A4" s="98">
        <v>4</v>
      </c>
      <c r="B4" s="99" t="s">
        <v>6420</v>
      </c>
      <c r="C4" s="100" t="s">
        <v>6421</v>
      </c>
      <c r="D4" s="2" t="str">
        <f t="shared" si="0"/>
        <v>GSM - Gruppo Speleologico Martinese</v>
      </c>
    </row>
    <row r="5" spans="1:4" ht="29.25" x14ac:dyDescent="0.35">
      <c r="A5" s="98">
        <v>5</v>
      </c>
      <c r="B5" s="99" t="s">
        <v>6422</v>
      </c>
      <c r="C5" s="100" t="s">
        <v>6423</v>
      </c>
      <c r="D5" s="2" t="str">
        <f t="shared" si="0"/>
        <v>GSN - GRUPPO SPELEOLOGICO NERETINO</v>
      </c>
    </row>
    <row r="6" spans="1:4" ht="29.25" x14ac:dyDescent="0.35">
      <c r="A6" s="98">
        <v>6</v>
      </c>
      <c r="B6" s="99" t="s">
        <v>6424</v>
      </c>
      <c r="C6" s="100" t="s">
        <v>6425</v>
      </c>
      <c r="D6" s="2" t="str">
        <f t="shared" si="0"/>
        <v>GSV – CAI Bari - Gruppo Speleologico Vespertilio – CAI Bari</v>
      </c>
    </row>
    <row r="7" spans="1:4" ht="29.25" x14ac:dyDescent="0.35">
      <c r="A7" s="98">
        <v>7</v>
      </c>
      <c r="B7" s="99" t="s">
        <v>6426</v>
      </c>
      <c r="C7" s="100" t="s">
        <v>6427</v>
      </c>
      <c r="D7" s="2" t="str">
        <f t="shared" si="0"/>
        <v>GGG - Gruppo Grotte Grottaglie</v>
      </c>
    </row>
    <row r="8" spans="1:4" ht="29.25" x14ac:dyDescent="0.35">
      <c r="A8" s="98">
        <v>8</v>
      </c>
      <c r="B8" s="99" t="s">
        <v>6428</v>
      </c>
      <c r="C8" s="100" t="s">
        <v>6429</v>
      </c>
      <c r="D8" s="2" t="str">
        <f t="shared" si="0"/>
        <v>ASCRG - ARCHEO SPELEO CLUB RIGNANO GARGANICO</v>
      </c>
    </row>
    <row r="9" spans="1:4" ht="29.25" x14ac:dyDescent="0.35">
      <c r="A9" s="98">
        <v>9</v>
      </c>
      <c r="B9" s="99" t="s">
        <v>6430</v>
      </c>
      <c r="C9" s="100" t="s">
        <v>6431</v>
      </c>
      <c r="D9" s="2" t="str">
        <f t="shared" si="0"/>
        <v>GSSPDL - GRUPPO SPELEOLOGICO SALENTINO “PASQUALE DE LORENTIIS” – ENTE MORALE</v>
      </c>
    </row>
    <row r="10" spans="1:4" ht="29.25" x14ac:dyDescent="0.35">
      <c r="A10" s="98">
        <v>10</v>
      </c>
      <c r="B10" s="99" t="s">
        <v>6432</v>
      </c>
      <c r="C10" s="100" t="s">
        <v>6433</v>
      </c>
      <c r="D10" s="2" t="str">
        <f t="shared" si="0"/>
        <v>GSS - Gruppo Speleo Statte</v>
      </c>
    </row>
    <row r="11" spans="1:4" ht="29.25" x14ac:dyDescent="0.35">
      <c r="A11" s="98">
        <v>11</v>
      </c>
      <c r="B11" s="99" t="s">
        <v>6434</v>
      </c>
      <c r="C11" s="100" t="s">
        <v>6435</v>
      </c>
      <c r="D11" s="2" t="str">
        <f t="shared" si="0"/>
        <v xml:space="preserve">SCS - SPELEO CLUB SPERONE </v>
      </c>
    </row>
    <row r="12" spans="1:4" ht="29.25" x14ac:dyDescent="0.35">
      <c r="A12" s="98">
        <v>12</v>
      </c>
      <c r="B12" s="99" t="s">
        <v>6436</v>
      </c>
      <c r="C12" s="100" t="s">
        <v>6437</v>
      </c>
      <c r="D12" s="2" t="str">
        <f t="shared" si="0"/>
        <v>GSR - GRUPPO SPELEOLOGICO RUVESE</v>
      </c>
    </row>
    <row r="13" spans="1:4" ht="29.25" x14ac:dyDescent="0.35">
      <c r="A13" s="98">
        <v>13</v>
      </c>
      <c r="B13" s="99" t="s">
        <v>6438</v>
      </c>
      <c r="C13" s="100" t="s">
        <v>6439</v>
      </c>
      <c r="D13" s="2" t="str">
        <f t="shared" si="0"/>
        <v>SCCA - SPELEO CLUB CRYPTAE ALIAE</v>
      </c>
    </row>
    <row r="14" spans="1:4" ht="29.25" x14ac:dyDescent="0.35">
      <c r="A14" s="98">
        <v>14</v>
      </c>
      <c r="B14" s="99" t="s">
        <v>6440</v>
      </c>
      <c r="C14" s="100" t="s">
        <v>6441</v>
      </c>
      <c r="D14" s="2" t="str">
        <f t="shared" si="0"/>
        <v>GRCP - GRUPPO RICERCHE CARSICHE PUTIGNANO</v>
      </c>
    </row>
    <row r="15" spans="1:4" ht="29.25" x14ac:dyDescent="0.35">
      <c r="A15" s="98">
        <v>15</v>
      </c>
      <c r="B15" s="99" t="s">
        <v>6442</v>
      </c>
      <c r="C15" s="100" t="s">
        <v>6443</v>
      </c>
      <c r="D15" s="2" t="str">
        <f t="shared" si="0"/>
        <v>GSMONTENERO - GRUPPO SPELOLOGICO MONTENERO</v>
      </c>
    </row>
    <row r="16" spans="1:4" ht="29.25" x14ac:dyDescent="0.35">
      <c r="A16" s="98">
        <v>16</v>
      </c>
      <c r="B16" s="99" t="s">
        <v>6444</v>
      </c>
      <c r="C16" s="100" t="s">
        <v>6445</v>
      </c>
      <c r="D16" s="2" t="str">
        <f t="shared" si="0"/>
        <v>GSL 'NRONICO - GRUPPO SPELEOLOGICO GRUPPO SPELEOLOGICO LECCESE 'NDRONICO</v>
      </c>
    </row>
    <row r="17" spans="1:4" ht="29.25" x14ac:dyDescent="0.35">
      <c r="A17" s="98">
        <v>17</v>
      </c>
      <c r="B17" s="99" t="s">
        <v>6446</v>
      </c>
      <c r="C17" s="100" t="s">
        <v>6447</v>
      </c>
      <c r="D17" s="2" t="str">
        <f t="shared" si="0"/>
        <v>GRSM - Gruppo Ricerche Speleologiche Mattinata</v>
      </c>
    </row>
    <row r="18" spans="1:4" ht="29.25" x14ac:dyDescent="0.35">
      <c r="A18" s="98">
        <v>18</v>
      </c>
      <c r="B18" s="99" t="s">
        <v>6448</v>
      </c>
      <c r="C18" s="100" t="s">
        <v>6449</v>
      </c>
      <c r="D18" s="2" t="str">
        <f t="shared" si="0"/>
        <v>SCA - SPELEO CLUB APRICENA</v>
      </c>
    </row>
    <row r="19" spans="1:4" ht="29.25" x14ac:dyDescent="0.35">
      <c r="A19" s="98">
        <v>19</v>
      </c>
      <c r="B19" s="99" t="s">
        <v>6450</v>
      </c>
      <c r="C19" s="100" t="s">
        <v>6451</v>
      </c>
      <c r="D19" s="2" t="str">
        <f t="shared" si="0"/>
        <v>CSAS - CENTRO SPELEOLOGICO DELL’ALTO SALENTO</v>
      </c>
    </row>
    <row r="20" spans="1:4" ht="29.25" x14ac:dyDescent="0.35">
      <c r="A20" s="98">
        <v>20</v>
      </c>
      <c r="B20" s="99" t="s">
        <v>6452</v>
      </c>
      <c r="C20" s="100" t="s">
        <v>6453</v>
      </c>
      <c r="D20" s="2" t="str">
        <f t="shared" si="0"/>
        <v>ARGOD - TEAM Archeo-Speleologico ARGOD (Associazione di Ricerca del Gargano Operante per la Divulgazione)</v>
      </c>
    </row>
    <row r="21" spans="1:4" ht="29.25" x14ac:dyDescent="0.35">
      <c r="A21" s="98">
        <v>21</v>
      </c>
      <c r="B21" s="99" t="s">
        <v>6454</v>
      </c>
      <c r="C21" s="100" t="s">
        <v>6455</v>
      </c>
      <c r="D21" s="2" t="str">
        <f t="shared" si="0"/>
        <v xml:space="preserve">GSSGR - Gruppo Speleologico San Giovanni Rotondo </v>
      </c>
    </row>
    <row r="22" spans="1:4" ht="29.25" x14ac:dyDescent="0.35">
      <c r="A22" s="98">
        <v>22</v>
      </c>
      <c r="B22" s="99" t="s">
        <v>6456</v>
      </c>
      <c r="C22" s="100" t="s">
        <v>6457</v>
      </c>
      <c r="D22" s="2" t="str">
        <f t="shared" si="0"/>
        <v>GGS - Gruppo Grotte Salento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calcolomedia</vt:lpstr>
      <vt:lpstr>File_details</vt:lpstr>
      <vt:lpstr>LatLong-&gt;UTM</vt:lpstr>
      <vt:lpstr>UTM-&gt;LatLong</vt:lpstr>
      <vt:lpstr>Math</vt:lpstr>
      <vt:lpstr>Elenco_Cavità_Artificiali</vt:lpstr>
      <vt:lpstr>Elenco_Cavità_Naturali</vt:lpstr>
      <vt:lpstr>ElencoGruppi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excel2kml</dc:title>
  <dc:subject>Spreadsheet to KML conversion</dc:subject>
  <dc:creator>simon_a</dc:creator>
  <cp:lastModifiedBy>Giovanni</cp:lastModifiedBy>
  <dcterms:created xsi:type="dcterms:W3CDTF">2006-05-13T19:06:39Z</dcterms:created>
  <dcterms:modified xsi:type="dcterms:W3CDTF">2011-09-21T14:44:38Z</dcterms:modified>
</cp:coreProperties>
</file>